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1840" windowHeight="13140"/>
  </bookViews>
  <sheets>
    <sheet name="AIRFRAME" sheetId="1" r:id="rId1"/>
    <sheet name="ENGINE" sheetId="4" r:id="rId2"/>
    <sheet name="INSPECTION" sheetId="5" r:id="rId3"/>
  </sheets>
  <definedNames>
    <definedName name="A_F_Cycles">AIRFRAME!#REF!</definedName>
    <definedName name="A_F_Hours">AIRFRAME!#REF!</definedName>
    <definedName name="_xlnm.Print_Titles" localSheetId="0">AIRFRAME!$14:$15</definedName>
  </definedNames>
  <calcPr calcId="125725" concurrentCalc="0"/>
</workbook>
</file>

<file path=xl/calcChain.xml><?xml version="1.0" encoding="utf-8"?>
<calcChain xmlns="http://schemas.openxmlformats.org/spreadsheetml/2006/main">
  <c r="H12" i="4"/>
  <c r="F12"/>
  <c r="D12"/>
  <c r="K21"/>
  <c r="J21"/>
  <c r="K23"/>
  <c r="J23"/>
  <c r="K20"/>
  <c r="J20"/>
  <c r="F12" i="5"/>
  <c r="K49" i="4"/>
  <c r="J49"/>
  <c r="K25" i="1"/>
  <c r="K53"/>
  <c r="J53"/>
  <c r="K57"/>
  <c r="J57"/>
  <c r="K54"/>
  <c r="J54"/>
  <c r="K66" i="4"/>
  <c r="J66"/>
  <c r="K32"/>
  <c r="J32"/>
  <c r="K39" i="1"/>
  <c r="D12" i="5"/>
  <c r="L62"/>
  <c r="K62"/>
  <c r="B4"/>
  <c r="L20"/>
  <c r="K20"/>
  <c r="L18"/>
  <c r="K18"/>
  <c r="L27"/>
  <c r="K27"/>
  <c r="L43"/>
  <c r="K43"/>
  <c r="L34"/>
  <c r="K34"/>
  <c r="L33"/>
  <c r="K33"/>
  <c r="L32"/>
  <c r="K32"/>
  <c r="L76"/>
  <c r="K76"/>
  <c r="L66"/>
  <c r="K66"/>
  <c r="L59"/>
  <c r="K59"/>
  <c r="L58"/>
  <c r="K58"/>
  <c r="L77"/>
  <c r="K77"/>
  <c r="L83"/>
  <c r="K83"/>
  <c r="L82"/>
  <c r="K82"/>
  <c r="L80"/>
  <c r="K80"/>
  <c r="L79"/>
  <c r="K79"/>
  <c r="L75"/>
  <c r="K75"/>
  <c r="K63" i="4"/>
  <c r="J63"/>
  <c r="L31" i="5"/>
  <c r="K31"/>
  <c r="H12"/>
  <c r="L55"/>
  <c r="M55"/>
  <c r="M54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2"/>
  <c r="A53"/>
  <c r="A54"/>
  <c r="A55"/>
  <c r="A57"/>
  <c r="A58"/>
  <c r="A59"/>
  <c r="A60"/>
  <c r="A62"/>
  <c r="L52"/>
  <c r="M52"/>
  <c r="A19" i="4"/>
  <c r="A20"/>
  <c r="L29" i="5"/>
  <c r="K29"/>
  <c r="L28"/>
  <c r="K28"/>
  <c r="A21" i="4"/>
  <c r="A22"/>
  <c r="A23"/>
  <c r="A24"/>
  <c r="A25"/>
  <c r="A26"/>
  <c r="A27"/>
  <c r="A28"/>
  <c r="A30"/>
  <c r="K62" i="1"/>
  <c r="L81" i="5"/>
  <c r="K81"/>
  <c r="L78"/>
  <c r="K78"/>
  <c r="B4" i="4"/>
  <c r="B4" i="1"/>
  <c r="L65" i="5"/>
  <c r="K65"/>
  <c r="L26"/>
  <c r="K26"/>
  <c r="L73"/>
  <c r="K25" i="4"/>
  <c r="J25"/>
  <c r="K28"/>
  <c r="J28"/>
  <c r="L30" i="5"/>
  <c r="K30"/>
  <c r="L50"/>
  <c r="K50"/>
  <c r="L44"/>
  <c r="K44"/>
  <c r="K61" i="1"/>
  <c r="J61"/>
  <c r="K22" i="4"/>
  <c r="J22"/>
  <c r="K45"/>
  <c r="J45"/>
  <c r="K44"/>
  <c r="J44"/>
  <c r="K43"/>
  <c r="J43"/>
  <c r="K42"/>
  <c r="K41"/>
  <c r="J41"/>
  <c r="K40"/>
  <c r="K39"/>
  <c r="J39"/>
  <c r="K38"/>
  <c r="K37"/>
  <c r="J37"/>
  <c r="K36"/>
  <c r="K34"/>
  <c r="K46"/>
  <c r="J46"/>
  <c r="K61"/>
  <c r="J61"/>
  <c r="K59"/>
  <c r="K57"/>
  <c r="K55"/>
  <c r="K53"/>
  <c r="K60"/>
  <c r="J60"/>
  <c r="K58"/>
  <c r="J58"/>
  <c r="K56"/>
  <c r="J56"/>
  <c r="K54"/>
  <c r="J54"/>
  <c r="K35"/>
  <c r="J35"/>
  <c r="K47"/>
  <c r="J47"/>
  <c r="K48"/>
  <c r="J48"/>
  <c r="K50"/>
  <c r="L49" i="5"/>
  <c r="K49"/>
  <c r="L45"/>
  <c r="K45"/>
  <c r="L22"/>
  <c r="K22"/>
  <c r="L24"/>
  <c r="K24"/>
  <c r="L21"/>
  <c r="K21"/>
  <c r="L42"/>
  <c r="K42"/>
  <c r="L23"/>
  <c r="K23"/>
  <c r="L71"/>
  <c r="K71"/>
  <c r="L17"/>
  <c r="K17"/>
  <c r="L19"/>
  <c r="K19"/>
  <c r="L25"/>
  <c r="K25"/>
  <c r="L40"/>
  <c r="K40"/>
  <c r="L57"/>
  <c r="K57"/>
  <c r="L68"/>
  <c r="K68"/>
  <c r="L69"/>
  <c r="K69"/>
  <c r="L70"/>
  <c r="K70"/>
  <c r="K31" i="4"/>
  <c r="K30"/>
  <c r="K33"/>
  <c r="J33"/>
  <c r="K51"/>
  <c r="K62"/>
  <c r="K64"/>
  <c r="K65"/>
  <c r="K17" i="1"/>
  <c r="J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K18"/>
  <c r="J18"/>
  <c r="K19"/>
  <c r="J19"/>
  <c r="K20"/>
  <c r="J20"/>
  <c r="K21"/>
  <c r="J21"/>
  <c r="K22"/>
  <c r="J22"/>
  <c r="K23"/>
  <c r="J23"/>
  <c r="K24"/>
  <c r="J24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J39"/>
  <c r="K40"/>
  <c r="J40"/>
  <c r="K41"/>
  <c r="J41"/>
  <c r="K42"/>
  <c r="J42"/>
  <c r="K44"/>
  <c r="J44"/>
  <c r="K45"/>
  <c r="J45"/>
  <c r="K46"/>
  <c r="J46"/>
  <c r="K48"/>
  <c r="J48"/>
  <c r="K49"/>
  <c r="J49"/>
  <c r="K50"/>
  <c r="J50"/>
  <c r="K51"/>
  <c r="J51"/>
  <c r="K52"/>
  <c r="J52"/>
  <c r="K55"/>
  <c r="J55"/>
  <c r="K56"/>
  <c r="J56"/>
  <c r="K58"/>
  <c r="J58"/>
  <c r="K59"/>
  <c r="J59"/>
  <c r="K60"/>
  <c r="J60"/>
  <c r="K63"/>
  <c r="J63"/>
  <c r="K64"/>
  <c r="J64"/>
  <c r="K65"/>
  <c r="J65"/>
  <c r="K67"/>
  <c r="J67"/>
  <c r="K68"/>
  <c r="J68"/>
  <c r="K69"/>
  <c r="J69"/>
  <c r="K70"/>
  <c r="J70"/>
  <c r="K71"/>
  <c r="J71"/>
  <c r="K72"/>
  <c r="J72"/>
  <c r="K73"/>
  <c r="J73"/>
  <c r="K73" i="5"/>
  <c r="A42" i="1"/>
  <c r="A43"/>
  <c r="A44"/>
  <c r="A45"/>
  <c r="A46"/>
  <c r="A47"/>
  <c r="A48"/>
  <c r="A49"/>
  <c r="A50"/>
  <c r="A51"/>
  <c r="A52"/>
  <c r="A53"/>
  <c r="A54"/>
  <c r="A55"/>
  <c r="A56"/>
  <c r="A57"/>
  <c r="A58"/>
  <c r="A59"/>
  <c r="A31" i="4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5"/>
  <c r="A66"/>
  <c r="A67"/>
  <c r="J40"/>
  <c r="J53"/>
  <c r="J42"/>
  <c r="J30"/>
  <c r="J50"/>
  <c r="J65"/>
  <c r="J38"/>
  <c r="J64"/>
  <c r="J62"/>
  <c r="J36"/>
  <c r="J57"/>
  <c r="J51"/>
  <c r="J55"/>
  <c r="J34"/>
  <c r="J59"/>
  <c r="J31"/>
  <c r="A60" i="1"/>
  <c r="A62"/>
  <c r="A63"/>
  <c r="A64"/>
  <c r="A65"/>
  <c r="A66"/>
  <c r="A67"/>
  <c r="A68"/>
  <c r="A69"/>
  <c r="A70"/>
  <c r="A71"/>
  <c r="A72"/>
  <c r="A73"/>
  <c r="A61"/>
  <c r="A63" i="5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61"/>
</calcChain>
</file>

<file path=xl/sharedStrings.xml><?xml version="1.0" encoding="utf-8"?>
<sst xmlns="http://schemas.openxmlformats.org/spreadsheetml/2006/main" count="858" uniqueCount="370">
  <si>
    <t>MAINTENANCE TRACKING REPORT</t>
  </si>
  <si>
    <t>AIRFRAME COMPONENTS</t>
  </si>
  <si>
    <t>Description</t>
  </si>
  <si>
    <t>Part Number</t>
  </si>
  <si>
    <t>TSO</t>
  </si>
  <si>
    <t>Serial</t>
  </si>
  <si>
    <t>No.</t>
  </si>
  <si>
    <t>Service</t>
  </si>
  <si>
    <t>Limit</t>
  </si>
  <si>
    <t>At Inst.</t>
  </si>
  <si>
    <t>Comp Hrs</t>
  </si>
  <si>
    <t>Life</t>
  </si>
  <si>
    <t>Remain</t>
  </si>
  <si>
    <t>M/R BLADE</t>
  </si>
  <si>
    <t>Date</t>
  </si>
  <si>
    <t>at Inst</t>
  </si>
  <si>
    <t>A/F Hours:</t>
  </si>
  <si>
    <t>Eng. Hours:</t>
  </si>
  <si>
    <t>STARTER/GEN</t>
  </si>
  <si>
    <t>O/C</t>
  </si>
  <si>
    <t>ELT BATTERY</t>
  </si>
  <si>
    <t>ENGINE COMPONENTS</t>
  </si>
  <si>
    <t>INSPECTION REQUIREMENTS</t>
  </si>
  <si>
    <t>Service Life</t>
  </si>
  <si>
    <t>Date completed</t>
  </si>
  <si>
    <t>Hrs completed</t>
  </si>
  <si>
    <t>Due at AF Hrs./Date</t>
  </si>
  <si>
    <t>Life Remaining</t>
  </si>
  <si>
    <t>HRS</t>
  </si>
  <si>
    <t>BELL 206B</t>
  </si>
  <si>
    <t>Eng. Starts</t>
  </si>
  <si>
    <t>MR HUB ASSY</t>
  </si>
  <si>
    <t>206-011-100-021</t>
  </si>
  <si>
    <t>MR TRUNNION</t>
  </si>
  <si>
    <t>206-011-113-103</t>
  </si>
  <si>
    <t>MR FITTING</t>
  </si>
  <si>
    <t>206-011-140-001</t>
  </si>
  <si>
    <t>MR PIN</t>
  </si>
  <si>
    <t>206-010-123-003</t>
  </si>
  <si>
    <t>MR GRIP</t>
  </si>
  <si>
    <t>206-011-260-103</t>
  </si>
  <si>
    <t>MR LATCH BOLT</t>
  </si>
  <si>
    <t>MR MAST</t>
  </si>
  <si>
    <t>206-040-002-007</t>
  </si>
  <si>
    <t>TRANSMISSION</t>
  </si>
  <si>
    <t>206-040-002-025</t>
  </si>
  <si>
    <t>206-001-194-001</t>
  </si>
  <si>
    <t>SWASHPLATE</t>
  </si>
  <si>
    <t>206-010-450-113</t>
  </si>
  <si>
    <t>SWASH SUPPORT</t>
  </si>
  <si>
    <t>206-010-452-113</t>
  </si>
  <si>
    <t>SWASH SLEEVE</t>
  </si>
  <si>
    <t>206-010-454-109</t>
  </si>
  <si>
    <t>SWASH LINK</t>
  </si>
  <si>
    <t>206-010-407-001</t>
  </si>
  <si>
    <t>COLLECT LEVER</t>
  </si>
  <si>
    <t>SWASH BRG</t>
  </si>
  <si>
    <t>206-010-443-001</t>
  </si>
  <si>
    <t>OC</t>
  </si>
  <si>
    <t>FREEWHEEL</t>
  </si>
  <si>
    <t>206-040-270-117</t>
  </si>
  <si>
    <t>CLUTCH</t>
  </si>
  <si>
    <t>CL42250-1</t>
  </si>
  <si>
    <t>TR GEARBOX</t>
  </si>
  <si>
    <t>HYDRAULIC PUMP</t>
  </si>
  <si>
    <t>206-076-022-101</t>
  </si>
  <si>
    <t>HYD SERVO</t>
  </si>
  <si>
    <t>206-076-031-013</t>
  </si>
  <si>
    <t>206-076-031-017</t>
  </si>
  <si>
    <t>TR HUB &amp; BLADE</t>
  </si>
  <si>
    <t>TR YOKE</t>
  </si>
  <si>
    <t>206-011-819-109</t>
  </si>
  <si>
    <t>TR BLADE</t>
  </si>
  <si>
    <t>ENGINE ASSY</t>
  </si>
  <si>
    <t>250-C20</t>
  </si>
  <si>
    <t>COMPRESSOR</t>
  </si>
  <si>
    <t>TURBINE</t>
  </si>
  <si>
    <t>CYC</t>
  </si>
  <si>
    <t>GEARBOX</t>
  </si>
  <si>
    <t>FUEL CONTROL</t>
  </si>
  <si>
    <t>GOVERNOR</t>
  </si>
  <si>
    <t>FUEL PUMP</t>
  </si>
  <si>
    <t>BLEED VALVE</t>
  </si>
  <si>
    <t>FUEL NOZZLE</t>
  </si>
  <si>
    <t>DOUBLE CHK VALVE</t>
  </si>
  <si>
    <t>DAVTRON CLOCK BATT</t>
  </si>
  <si>
    <t>STANDBY COMPASS</t>
  </si>
  <si>
    <t>TR DRIVE BRGS</t>
  </si>
  <si>
    <t>ASB 206-95-156</t>
  </si>
  <si>
    <t>Freq.</t>
  </si>
  <si>
    <t>PRINTED</t>
  </si>
  <si>
    <t>DAY</t>
  </si>
  <si>
    <t>AAIR</t>
  </si>
  <si>
    <t>D</t>
  </si>
  <si>
    <t>DUE FLAG</t>
  </si>
  <si>
    <t>10HRS</t>
  </si>
  <si>
    <t>50HRS</t>
  </si>
  <si>
    <t>ITEM</t>
  </si>
  <si>
    <t>On Ext'n</t>
  </si>
  <si>
    <t>FACET EXT OIL FILTER</t>
  </si>
  <si>
    <t>TEST / INSP</t>
  </si>
  <si>
    <t>150HRS</t>
  </si>
  <si>
    <t>REPLACE</t>
  </si>
  <si>
    <t>INSP</t>
  </si>
  <si>
    <t>RECERT</t>
  </si>
  <si>
    <t>SWING</t>
  </si>
  <si>
    <t>BATT CAP CK, CONCORDE</t>
  </si>
  <si>
    <r>
      <t xml:space="preserve">A/F Serial Number: </t>
    </r>
    <r>
      <rPr>
        <b/>
        <sz val="11"/>
        <rFont val="Arial"/>
        <family val="2"/>
      </rPr>
      <t>1489</t>
    </r>
    <r>
      <rPr>
        <sz val="11"/>
        <rFont val="Arial"/>
        <family val="2"/>
      </rPr>
      <t xml:space="preserve">   Eng. Serial Number: </t>
    </r>
    <r>
      <rPr>
        <b/>
        <sz val="11"/>
        <rFont val="Arial"/>
        <family val="2"/>
      </rPr>
      <t>CAE 821934</t>
    </r>
  </si>
  <si>
    <r>
      <t>REGISTRATION :</t>
    </r>
    <r>
      <rPr>
        <b/>
        <sz val="10"/>
        <rFont val="Arial"/>
        <family val="2"/>
      </rPr>
      <t xml:space="preserve"> </t>
    </r>
    <r>
      <rPr>
        <b/>
        <sz val="22"/>
        <rFont val="Arial"/>
        <family val="2"/>
      </rPr>
      <t>C-GGAS</t>
    </r>
  </si>
  <si>
    <t>GDLM-11973</t>
  </si>
  <si>
    <t>MR STRAPS (B)</t>
  </si>
  <si>
    <t>MR STRAPS (R)</t>
  </si>
  <si>
    <t>MR YOKE</t>
  </si>
  <si>
    <t>206-010-101-129</t>
  </si>
  <si>
    <t>AFS 4452</t>
  </si>
  <si>
    <t>R</t>
  </si>
  <si>
    <t>LIFE</t>
  </si>
  <si>
    <t>O/H</t>
  </si>
  <si>
    <t>206-010-102-121A</t>
  </si>
  <si>
    <t>HBFS 413</t>
  </si>
  <si>
    <t>HBFS 418</t>
  </si>
  <si>
    <t>NJF 53265</t>
  </si>
  <si>
    <t>GDJF 10624</t>
  </si>
  <si>
    <t>USFS 468</t>
  </si>
  <si>
    <t>A-1401</t>
  </si>
  <si>
    <t>RE 8626</t>
  </si>
  <si>
    <t>REFS 4445</t>
  </si>
  <si>
    <t>REFS 3244</t>
  </si>
  <si>
    <t>206-010-467-105</t>
  </si>
  <si>
    <t>BKW 10599</t>
  </si>
  <si>
    <t>LWR COLL TUBE</t>
  </si>
  <si>
    <t>PYLON LINK RH</t>
  </si>
  <si>
    <t>206-031-589-001</t>
  </si>
  <si>
    <t>M-00237</t>
  </si>
  <si>
    <t>PYLON LINK LH</t>
  </si>
  <si>
    <t>M-00133</t>
  </si>
  <si>
    <t>BD 01691</t>
  </si>
  <si>
    <t>RH 1735</t>
  </si>
  <si>
    <t>HYD SERVO RH</t>
  </si>
  <si>
    <t>SKCP 2348-101</t>
  </si>
  <si>
    <t>OIL COOLER BLWR</t>
  </si>
  <si>
    <t>VN-7053</t>
  </si>
  <si>
    <t>206-040-400-107</t>
  </si>
  <si>
    <t>ALO 11997</t>
  </si>
  <si>
    <t>HR</t>
  </si>
  <si>
    <t>INITIAL RECERT</t>
  </si>
  <si>
    <t>REP. RECERT</t>
  </si>
  <si>
    <t>A/F Hrs. Installed</t>
  </si>
  <si>
    <t>Date Installed</t>
  </si>
  <si>
    <t>Due at A/F Hrs. / Date</t>
  </si>
  <si>
    <t>A/F INSP</t>
  </si>
  <si>
    <t>Requirement</t>
  </si>
  <si>
    <t>S/N</t>
  </si>
  <si>
    <t>300 HR INSP</t>
  </si>
  <si>
    <t>BLEED AIR HEAT INSP</t>
  </si>
  <si>
    <t>X-810914</t>
  </si>
  <si>
    <t>GGAS</t>
  </si>
  <si>
    <t>100 KAFLEX D/S INSP</t>
  </si>
  <si>
    <t>100 HR CARGO HOOK INSP</t>
  </si>
  <si>
    <t>200 HR  LUBE / SERVICING XMSN</t>
  </si>
  <si>
    <t>RETQ</t>
  </si>
  <si>
    <t>3-8 HR PILLOW BLOCK RETQ</t>
  </si>
  <si>
    <t>10 - 25 HR T/R  D/S RETQ</t>
  </si>
  <si>
    <t>C/W</t>
  </si>
  <si>
    <t>100 HR POWER CHECK</t>
  </si>
  <si>
    <t>FIRST AID KIT, SAFE CROSS</t>
  </si>
  <si>
    <t>INSP / CLEAN</t>
  </si>
  <si>
    <t>TR GRBX BRG</t>
  </si>
  <si>
    <t>206-040-410-103</t>
  </si>
  <si>
    <t>ZV 10209</t>
  </si>
  <si>
    <t>AD 2005-10R3 FUEL PURGE FILTER</t>
  </si>
  <si>
    <t>COMP INSP</t>
  </si>
  <si>
    <t>1-5 HR MAST RETQ</t>
  </si>
  <si>
    <t>CAE 821934</t>
  </si>
  <si>
    <t>Eng. Cycles</t>
  </si>
  <si>
    <t>Due Eng HRS / CYC</t>
  </si>
  <si>
    <t>ADAPTER COUPLING</t>
  </si>
  <si>
    <t>S.A.G.S.</t>
  </si>
  <si>
    <t>1ST STA WHL</t>
  </si>
  <si>
    <t>2ND STA WHL</t>
  </si>
  <si>
    <t>3RD STA WHL</t>
  </si>
  <si>
    <t>4TH STA WHL</t>
  </si>
  <si>
    <t>5TH STA WHL</t>
  </si>
  <si>
    <t>6TH STA WHL</t>
  </si>
  <si>
    <t>TURBINE 1 STA WHL</t>
  </si>
  <si>
    <t>TURBINE 2 STA WHL</t>
  </si>
  <si>
    <t>TURBINE 3 STA WHL</t>
  </si>
  <si>
    <t>TURBINE 4 STA WHL</t>
  </si>
  <si>
    <t>Inst. Eng HRS / CYC</t>
  </si>
  <si>
    <t>T101150</t>
  </si>
  <si>
    <t>IMPELLER</t>
  </si>
  <si>
    <t>GP TIE BOLT</t>
  </si>
  <si>
    <t>386500-5</t>
  </si>
  <si>
    <t>TIE BOLT</t>
  </si>
  <si>
    <t>SERVO SUPPORT</t>
  </si>
  <si>
    <t>206-001-566-101</t>
  </si>
  <si>
    <t>#</t>
  </si>
  <si>
    <t>HE-206-015</t>
  </si>
  <si>
    <t>ALT / ENCOD'R / XPNDR INSP / PITOT STATIC</t>
  </si>
  <si>
    <t>BLEED AIR HEATER OPS</t>
  </si>
  <si>
    <t>BLEED AIR HEATER O/H</t>
  </si>
  <si>
    <t>OPS CK</t>
  </si>
  <si>
    <t>ELT EBC 406-APH</t>
  </si>
  <si>
    <t>5 YR REPLACE</t>
  </si>
  <si>
    <t xml:space="preserve">6000 KAFLEX DRIVESHAFT </t>
  </si>
  <si>
    <t>600 HR INSP</t>
  </si>
  <si>
    <t>1500 HR INSP</t>
  </si>
  <si>
    <t>1750 HR INSP</t>
  </si>
  <si>
    <t>1000 HR INSP</t>
  </si>
  <si>
    <t>UPDATE:</t>
  </si>
  <si>
    <t>5 YR CARGO HOOK O/H</t>
  </si>
  <si>
    <t>SERVICING</t>
  </si>
  <si>
    <t>FACET EXT OIL FILTER  CALENDAR</t>
  </si>
  <si>
    <t>HRS DAY O/C</t>
  </si>
  <si>
    <t>INSP / SERVICING</t>
  </si>
  <si>
    <t>SPECIAL INSP</t>
  </si>
  <si>
    <t>OUT OF PHASE ITEMS</t>
  </si>
  <si>
    <t>COMPONENTS</t>
  </si>
  <si>
    <t>100 HR RETQ ENG / XMSN CASE / T/B / TGB</t>
  </si>
  <si>
    <t>FIRE EXT RT H3R</t>
  </si>
  <si>
    <t>FIRE EXT RT H3R RX 12YR</t>
  </si>
  <si>
    <t>RETIRE</t>
  </si>
  <si>
    <t>N/A</t>
  </si>
  <si>
    <t>FILTER REPL</t>
  </si>
  <si>
    <t>N/A - Not Inst'd</t>
  </si>
  <si>
    <t>NSN</t>
  </si>
  <si>
    <t>206-040-301-ALL</t>
  </si>
  <si>
    <t xml:space="preserve">D/S </t>
  </si>
  <si>
    <t>Installed</t>
  </si>
  <si>
    <t>---</t>
  </si>
  <si>
    <t>----</t>
  </si>
  <si>
    <t>-----</t>
  </si>
  <si>
    <t>MAIN D/S - KAFLEX</t>
  </si>
  <si>
    <t>N/A - KAFLEX</t>
  </si>
  <si>
    <t>150 HR INSP</t>
  </si>
  <si>
    <t>12 MO OIL</t>
  </si>
  <si>
    <t>200 HR OIL</t>
  </si>
  <si>
    <t>N/A - Post Mod</t>
  </si>
  <si>
    <t>--------</t>
  </si>
  <si>
    <t>500HR / 12 MO INSP</t>
  </si>
  <si>
    <t>CEB-1158</t>
  </si>
  <si>
    <t>-------------</t>
  </si>
  <si>
    <t xml:space="preserve">CEB-A-1281 </t>
  </si>
  <si>
    <t>CEB-1089</t>
  </si>
  <si>
    <t>300 HR / 6 MO COMP OPS MM 5-36</t>
  </si>
  <si>
    <t>600 HR COMPONENT OPS MM 5-37</t>
  </si>
  <si>
    <t>N/A - 025</t>
  </si>
  <si>
    <t>XMSN</t>
  </si>
  <si>
    <t>1200 HR COMPONENT OPS MM 5-39</t>
  </si>
  <si>
    <t>1200 HR / 24 MO COMP OPS MM 5-40</t>
  </si>
  <si>
    <t>1500 HR COMPONENT OPS MM 5-41</t>
  </si>
  <si>
    <t>600 HR / 12 MO COMP OPS MM 5-38</t>
  </si>
  <si>
    <t>1200 HR A/F INSP MM 5-30</t>
  </si>
  <si>
    <t>1500 KAFLEX DS INSP</t>
  </si>
  <si>
    <t>1500 HR COMPONENT OPS + 50HR MM 5-42</t>
  </si>
  <si>
    <t>N/A TO - 025</t>
  </si>
  <si>
    <t>N/A TO - 113</t>
  </si>
  <si>
    <t>S/P SUPPORT</t>
  </si>
  <si>
    <t>2250 HR / 60 MO COMP OPS MM 5-43</t>
  </si>
  <si>
    <t>3000 HR COMPONENT OPS MM 5-44</t>
  </si>
  <si>
    <t>12 MONTH INSP MM 5-33</t>
  </si>
  <si>
    <t>100 HR A/F INSP MM 5-28</t>
  </si>
  <si>
    <t>300 HR  A/F INSP MM 5-29</t>
  </si>
  <si>
    <t>12 MONTH COMPONENT OPS MM 5-34</t>
  </si>
  <si>
    <t>Based on BHT 206A/B Series-MM-1 CH 5 REV 14 / 30 APR 13</t>
  </si>
  <si>
    <t>50 HR LUBE MM 12 - Table 12-6</t>
  </si>
  <si>
    <t>100 HR  LUBE MM 12 - Table 12-6</t>
  </si>
  <si>
    <t>300 HR  LUBE MM 12 - Table 12-6</t>
  </si>
  <si>
    <t>300 HR LUBE CALENDAR MM 12 - Table 12-6</t>
  </si>
  <si>
    <t>300 HR  COMPRESSOR WASH RR MM 10W2</t>
  </si>
  <si>
    <t>300 HR HYD SERVICING  MM 12 - Table 12-5</t>
  </si>
  <si>
    <t>300 HR FUEL SERVICING  MM 12 - Table 12-2</t>
  </si>
  <si>
    <t>206-061-432-037</t>
  </si>
  <si>
    <t>---------------</t>
  </si>
  <si>
    <t>AD's / MSP's / Defects</t>
  </si>
  <si>
    <t>Not Installed</t>
  </si>
  <si>
    <t>At This Time</t>
  </si>
  <si>
    <t>ASB 206-11-129A - Tail Cone Replacement</t>
  </si>
  <si>
    <t xml:space="preserve">N/A </t>
  </si>
  <si>
    <t>300 HR  COMP CASE 1/2 INSP - CSL 1172</t>
  </si>
  <si>
    <t>CASE 1/2 INSP</t>
  </si>
  <si>
    <t>MAST INSP</t>
  </si>
  <si>
    <t>DUE IN</t>
  </si>
  <si>
    <t>CEB-1413 - PT GOV DRIVE BRG  - TIME REM =</t>
  </si>
  <si>
    <t>REP@ 1200TT</t>
  </si>
  <si>
    <t>To Be C/W BY</t>
  </si>
  <si>
    <t>To Be</t>
  </si>
  <si>
    <t>C/W BY</t>
  </si>
  <si>
    <t>CHRIS</t>
  </si>
  <si>
    <t>50 HR LUBE CALENDAR MM 12-6</t>
  </si>
  <si>
    <t>DEFECT #  (Enter current defects here…)</t>
  </si>
  <si>
    <t>HRS DAY CYC</t>
  </si>
  <si>
    <t>DO NOT CHANGE THESE BLOCKS BELOW - ENTER into A/F sheet only.</t>
  </si>
  <si>
    <t xml:space="preserve">                           &lt;-----------Change these blocks ONLY to update MTR----------------------------------------------------------------------------&gt;</t>
  </si>
  <si>
    <t>SHI-C/W</t>
  </si>
  <si>
    <t>change</t>
  </si>
  <si>
    <t>items</t>
  </si>
  <si>
    <t>AD CF-2013-28</t>
  </si>
  <si>
    <t>REPLACED</t>
  </si>
  <si>
    <t xml:space="preserve"> </t>
  </si>
  <si>
    <t>CEB-1411</t>
  </si>
  <si>
    <t>next insp</t>
  </si>
  <si>
    <t>next insp.</t>
  </si>
  <si>
    <t>DIFS 4686</t>
  </si>
  <si>
    <t>DIFS 4675</t>
  </si>
  <si>
    <t>DIFS 19601</t>
  </si>
  <si>
    <t>AWL Based on BHT 206A/B Series-MM-1 CH 4 REV 15 / 02 JUN 15</t>
  </si>
  <si>
    <t>Based on RR250-C20 10W2 MM Rev 20 / 1 JUN 15</t>
  </si>
  <si>
    <t>INSP / O/H Based on BHT 206A/B Series-MM-1 CH 5 REV 15 / 02 JUN 15</t>
  </si>
  <si>
    <t>N/A INITIAL C/W</t>
  </si>
  <si>
    <t>A78DF01524C02</t>
  </si>
  <si>
    <t>50 HR SERVICE</t>
  </si>
  <si>
    <t>24 MONTH INSP MM 5-35 FUEL FILTER PURGE</t>
  </si>
  <si>
    <t>l</t>
  </si>
  <si>
    <t>CYCLIC STICK</t>
  </si>
  <si>
    <t>AA-206-011-154-105</t>
  </si>
  <si>
    <t>BA11905</t>
  </si>
  <si>
    <t>BA11904</t>
  </si>
  <si>
    <t>FD 16568</t>
  </si>
  <si>
    <t>.</t>
  </si>
  <si>
    <t>206-011-810-133</t>
  </si>
  <si>
    <t>GDLG-53957</t>
  </si>
  <si>
    <t>DIFS 19519</t>
  </si>
  <si>
    <t>ELECTIVE</t>
  </si>
  <si>
    <t>BMB 10077</t>
  </si>
  <si>
    <t>HBFS-2305</t>
  </si>
  <si>
    <r>
      <t xml:space="preserve">A/F Serial Number:    Eng. Serial Number: </t>
    </r>
    <r>
      <rPr>
        <b/>
        <sz val="11"/>
        <rFont val="Arial"/>
        <family val="2"/>
      </rPr>
      <t>CAE 821934</t>
    </r>
  </si>
  <si>
    <t>CAC34874</t>
  </si>
  <si>
    <t>CAG 21498F</t>
  </si>
  <si>
    <t>KR 119488</t>
  </si>
  <si>
    <t xml:space="preserve"> KR 61599</t>
  </si>
  <si>
    <t>KR61599</t>
  </si>
  <si>
    <t>E23057112</t>
  </si>
  <si>
    <t>TE2-C884</t>
  </si>
  <si>
    <t>C43851</t>
  </si>
  <si>
    <t>TE4-C397</t>
  </si>
  <si>
    <t>ER33739</t>
  </si>
  <si>
    <t>2524667-15</t>
  </si>
  <si>
    <t>FF 21660</t>
  </si>
  <si>
    <t>SU 6230</t>
  </si>
  <si>
    <t>SU 6135</t>
  </si>
  <si>
    <t>AG26227</t>
  </si>
  <si>
    <t>SG19-1644</t>
  </si>
  <si>
    <t>23079637-1</t>
  </si>
  <si>
    <t>GK545425</t>
  </si>
  <si>
    <t>BR44769</t>
  </si>
  <si>
    <t>CEB-1424</t>
  </si>
  <si>
    <t>150SG117Q</t>
  </si>
  <si>
    <t>206-016-201-135</t>
  </si>
  <si>
    <t>CS-15952</t>
  </si>
  <si>
    <t>CS-16042</t>
  </si>
  <si>
    <t>XXXXXXX</t>
  </si>
  <si>
    <t>HB1058</t>
  </si>
  <si>
    <t>CAT -25846</t>
  </si>
  <si>
    <t>CAT-25846</t>
  </si>
  <si>
    <t>NM91238</t>
  </si>
  <si>
    <t>HX65958</t>
  </si>
  <si>
    <t>HX77325</t>
  </si>
  <si>
    <t>X574533</t>
  </si>
  <si>
    <t>X580486</t>
  </si>
  <si>
    <t>RENTAL</t>
  </si>
  <si>
    <t>2119.1 TSN</t>
  </si>
  <si>
    <t>2232.0 Cyl.</t>
  </si>
  <si>
    <t>Rental</t>
  </si>
  <si>
    <t>2ND STA.  DIAPHRAM</t>
  </si>
  <si>
    <t>U/K</t>
  </si>
  <si>
    <t>206-010-200-145</t>
  </si>
  <si>
    <t>VL00061847</t>
  </si>
  <si>
    <t>VL00061859</t>
  </si>
  <si>
    <t>18686,9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</si>
</sst>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;[Red]0.0"/>
    <numFmt numFmtId="166" formatCode="d\-mmm\-yyyy"/>
    <numFmt numFmtId="167" formatCode="0;[Red]0"/>
    <numFmt numFmtId="168" formatCode="[$-1009]d\-mmm\-yy;@"/>
  </numFmts>
  <fonts count="3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15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1"/>
      <color rgb="FF0070C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7" tint="0.39997558519241921"/>
      <name val="Arial"/>
      <family val="2"/>
    </font>
    <font>
      <sz val="8"/>
      <color theme="1"/>
      <name val="Arial"/>
      <family val="2"/>
    </font>
    <font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5" fontId="0" fillId="0" borderId="0" xfId="0" applyNumberFormat="1"/>
    <xf numFmtId="15" fontId="4" fillId="2" borderId="5" xfId="0" applyNumberFormat="1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15" fontId="9" fillId="0" borderId="1" xfId="0" applyNumberFormat="1" applyFont="1" applyBorder="1" applyAlignment="1">
      <alignment horizontal="center"/>
    </xf>
    <xf numFmtId="15" fontId="9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7" fontId="9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165" fontId="2" fillId="11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3" fillId="1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>
      <alignment vertical="center"/>
    </xf>
    <xf numFmtId="15" fontId="3" fillId="2" borderId="2" xfId="0" applyNumberFormat="1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 vertical="center" wrapText="1"/>
    </xf>
    <xf numFmtId="165" fontId="1" fillId="12" borderId="9" xfId="0" applyNumberFormat="1" applyFont="1" applyFill="1" applyBorder="1" applyAlignment="1">
      <alignment horizontal="center" vertical="center" wrapText="1"/>
    </xf>
    <xf numFmtId="15" fontId="1" fillId="12" borderId="9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wrapText="1"/>
    </xf>
    <xf numFmtId="15" fontId="2" fillId="11" borderId="1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/>
    <xf numFmtId="0" fontId="16" fillId="12" borderId="1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2" fillId="0" borderId="0" xfId="0" applyFont="1"/>
    <xf numFmtId="0" fontId="6" fillId="12" borderId="10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15" fontId="1" fillId="4" borderId="2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164" fontId="2" fillId="8" borderId="2" xfId="0" quotePrefix="1" applyNumberFormat="1" applyFont="1" applyFill="1" applyBorder="1" applyAlignment="1">
      <alignment horizontal="center"/>
    </xf>
    <xf numFmtId="164" fontId="2" fillId="0" borderId="2" xfId="0" quotePrefix="1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65" fontId="0" fillId="0" borderId="17" xfId="0" applyNumberFormat="1" applyBorder="1"/>
    <xf numFmtId="0" fontId="18" fillId="0" borderId="0" xfId="0" applyFont="1"/>
    <xf numFmtId="164" fontId="3" fillId="13" borderId="1" xfId="0" applyNumberFormat="1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66" fontId="8" fillId="13" borderId="2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64" fontId="2" fillId="8" borderId="1" xfId="0" quotePrefix="1" applyNumberFormat="1" applyFont="1" applyFill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8" borderId="2" xfId="0" quotePrefix="1" applyNumberFormat="1" applyFont="1" applyFill="1" applyBorder="1" applyAlignment="1">
      <alignment horizontal="center"/>
    </xf>
    <xf numFmtId="164" fontId="9" fillId="0" borderId="2" xfId="0" quotePrefix="1" applyNumberFormat="1" applyFont="1" applyBorder="1" applyAlignment="1">
      <alignment horizontal="center"/>
    </xf>
    <xf numFmtId="165" fontId="11" fillId="0" borderId="3" xfId="0" applyNumberFormat="1" applyFont="1" applyBorder="1"/>
    <xf numFmtId="164" fontId="2" fillId="11" borderId="1" xfId="0" quotePrefix="1" applyNumberFormat="1" applyFont="1" applyFill="1" applyBorder="1" applyAlignment="1">
      <alignment horizontal="center"/>
    </xf>
    <xf numFmtId="164" fontId="9" fillId="8" borderId="2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right"/>
    </xf>
    <xf numFmtId="15" fontId="21" fillId="0" borderId="0" xfId="0" applyNumberFormat="1" applyFont="1"/>
    <xf numFmtId="0" fontId="23" fillId="0" borderId="0" xfId="0" applyFont="1" applyAlignment="1">
      <alignment horizontal="center"/>
    </xf>
    <xf numFmtId="0" fontId="24" fillId="15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9" fontId="25" fillId="0" borderId="0" xfId="0" applyNumberFormat="1" applyFont="1" applyAlignment="1">
      <alignment horizontal="center"/>
    </xf>
    <xf numFmtId="0" fontId="1" fillId="16" borderId="1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5" fillId="16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7" fillId="0" borderId="1" xfId="0" applyFont="1" applyBorder="1"/>
    <xf numFmtId="0" fontId="28" fillId="0" borderId="1" xfId="0" applyFont="1" applyBorder="1"/>
    <xf numFmtId="0" fontId="28" fillId="0" borderId="1" xfId="0" applyFont="1" applyBorder="1" applyAlignment="1">
      <alignment horizontal="left" indent="1"/>
    </xf>
    <xf numFmtId="0" fontId="26" fillId="0" borderId="1" xfId="0" applyFont="1" applyBorder="1"/>
    <xf numFmtId="0" fontId="28" fillId="0" borderId="1" xfId="0" applyFont="1" applyBorder="1" applyAlignment="1">
      <alignment horizontal="left" indent="8"/>
    </xf>
    <xf numFmtId="0" fontId="29" fillId="0" borderId="1" xfId="0" applyFont="1" applyBorder="1"/>
    <xf numFmtId="164" fontId="30" fillId="17" borderId="2" xfId="0" applyNumberFormat="1" applyFont="1" applyFill="1" applyBorder="1" applyAlignment="1" applyProtection="1">
      <alignment horizontal="center"/>
      <protection locked="0"/>
    </xf>
    <xf numFmtId="164" fontId="31" fillId="8" borderId="1" xfId="0" applyNumberFormat="1" applyFont="1" applyFill="1" applyBorder="1" applyAlignment="1">
      <alignment horizontal="center"/>
    </xf>
    <xf numFmtId="0" fontId="32" fillId="0" borderId="0" xfId="0" applyFont="1"/>
    <xf numFmtId="165" fontId="5" fillId="2" borderId="4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14" fillId="2" borderId="11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165" fontId="14" fillId="2" borderId="14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5" fontId="1" fillId="14" borderId="10" xfId="0" applyNumberFormat="1" applyFont="1" applyFill="1" applyBorder="1" applyAlignment="1">
      <alignment horizontal="center"/>
    </xf>
    <xf numFmtId="165" fontId="1" fillId="14" borderId="16" xfId="0" applyNumberFormat="1" applyFont="1" applyFill="1" applyBorder="1" applyAlignment="1">
      <alignment horizontal="center"/>
    </xf>
    <xf numFmtId="165" fontId="1" fillId="14" borderId="7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14" borderId="16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</cellXfs>
  <cellStyles count="1">
    <cellStyle name="Normal" xfId="0" builtinId="0"/>
  </cellStyles>
  <dxfs count="303"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769621</xdr:colOff>
      <xdr:row>0</xdr:row>
      <xdr:rowOff>91440</xdr:rowOff>
    </xdr:from>
    <xdr:to>
      <xdr:col>11</xdr:col>
      <xdr:colOff>213361</xdr:colOff>
      <xdr:row>4</xdr:row>
      <xdr:rowOff>0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53101" y="91440"/>
          <a:ext cx="2118360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lIns="90000" rIns="90000" fromWordArt="1" anchor="ctr" anchorCtr="0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70C0"/>
              </a:solidFill>
              <a:effectLst/>
              <a:latin typeface="Arial Black"/>
            </a:rPr>
            <a:t>  AIRFRAME  </a:t>
          </a:r>
        </a:p>
      </xdr:txBody>
    </xdr:sp>
    <xdr:clientData/>
  </xdr:twoCellAnchor>
  <xdr:twoCellAnchor>
    <xdr:from>
      <xdr:col>2</xdr:col>
      <xdr:colOff>487680</xdr:colOff>
      <xdr:row>1</xdr:row>
      <xdr:rowOff>7620</xdr:rowOff>
    </xdr:from>
    <xdr:to>
      <xdr:col>7</xdr:col>
      <xdr:colOff>426720</xdr:colOff>
      <xdr:row>3</xdr:row>
      <xdr:rowOff>160824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83105" y="236220"/>
          <a:ext cx="3482340" cy="4770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defTabSz="914400" eaLnBrk="1" fontAlgn="base" latinLnBrk="0" hangingPunct="0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Apex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Helicopters Inc.    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1948 McLaughlin St. Wroxeter, Ont.  N0G 2X0  PH 519-778-0098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615315</xdr:colOff>
      <xdr:row>4</xdr:row>
      <xdr:rowOff>85725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43575" y="104775"/>
          <a:ext cx="2120265" cy="62865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3600" b="0" i="0" u="none" strike="noStrike" kern="10" cap="none" spc="0" normalizeH="0" baseline="0" noProof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uLnTx/>
            <a:uFillTx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670560</xdr:colOff>
      <xdr:row>0</xdr:row>
      <xdr:rowOff>91440</xdr:rowOff>
    </xdr:from>
    <xdr:to>
      <xdr:col>11</xdr:col>
      <xdr:colOff>283845</xdr:colOff>
      <xdr:row>3</xdr:row>
      <xdr:rowOff>160020</xdr:rowOff>
    </xdr:to>
    <xdr:sp macro="" textlink="">
      <xdr:nvSpPr>
        <xdr:cNvPr id="4102" name="WordArt 6">
          <a:extLst>
            <a:ext uri="{FF2B5EF4-FFF2-40B4-BE49-F238E27FC236}">
              <a16:creationId xmlns:a16="http://schemas.microsoft.com/office/drawing/2014/main" xmlns="" id="{00000000-0008-0000-0100-000006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84520" y="91440"/>
          <a:ext cx="2097405" cy="51816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lIns="90000" rIns="90000" fromWordArt="1" anchor="ctr" anchorCtr="0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CA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70C0"/>
              </a:solidFill>
              <a:effectLst/>
              <a:latin typeface="Arial Black"/>
            </a:rPr>
            <a:t> ENGINE </a:t>
          </a:r>
        </a:p>
      </xdr:txBody>
    </xdr:sp>
    <xdr:clientData/>
  </xdr:twoCellAnchor>
  <xdr:twoCellAnchor>
    <xdr:from>
      <xdr:col>2</xdr:col>
      <xdr:colOff>487680</xdr:colOff>
      <xdr:row>1</xdr:row>
      <xdr:rowOff>7620</xdr:rowOff>
    </xdr:from>
    <xdr:to>
      <xdr:col>7</xdr:col>
      <xdr:colOff>426720</xdr:colOff>
      <xdr:row>4</xdr:row>
      <xdr:rowOff>3973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90016" y="203461"/>
          <a:ext cx="3339554" cy="4770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defTabSz="914400" eaLnBrk="1" fontAlgn="base" latinLnBrk="0" hangingPunct="0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1" u="none" strike="noStrike" kern="0" cap="none" spc="0" normalizeH="0" baseline="0" noProof="0">
              <a:ln>
                <a:noFill/>
              </a:ln>
              <a:solidFill>
                <a:srgbClr val="0F02BE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Apex</a:t>
          </a:r>
          <a:r>
            <a:rPr kumimoji="0" lang="en-US" sz="18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Helicopters Inc.    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19478 McLaughlin St Wroxeter, Ont. N0G 2X0  PH 519-778-0098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11</xdr:col>
      <xdr:colOff>615315</xdr:colOff>
      <xdr:row>4</xdr:row>
      <xdr:rowOff>85725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76950" y="161925"/>
          <a:ext cx="1339215" cy="62865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3600" b="0" i="0" u="none" strike="noStrike" kern="10" cap="none" spc="0" normalizeH="0" baseline="0" noProof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uLnTx/>
            <a:uFillTx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1</xdr:row>
      <xdr:rowOff>7620</xdr:rowOff>
    </xdr:from>
    <xdr:to>
      <xdr:col>7</xdr:col>
      <xdr:colOff>601980</xdr:colOff>
      <xdr:row>3</xdr:row>
      <xdr:rowOff>160824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373630" y="188595"/>
          <a:ext cx="3562350" cy="4770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defTabSz="914400" eaLnBrk="1" fontAlgn="base" latinLnBrk="0" hangingPunct="0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Apex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Helicopters Inc.    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 Gothic"/>
              <a:ea typeface="Times New Roman"/>
              <a:cs typeface="Times New Roman"/>
            </a:rPr>
            <a:t>1948 McLaughlin St. Wroxeter,  Ont. N0G 2X0  PH  519 7780098</a:t>
          </a:r>
          <a:endParaRPr kumimoji="0" lang="en-CA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Times New Roman"/>
          </a:endParaRPr>
        </a:p>
      </xdr:txBody>
    </xdr:sp>
    <xdr:clientData/>
  </xdr:twoCellAnchor>
  <xdr:twoCellAnchor>
    <xdr:from>
      <xdr:col>7</xdr:col>
      <xdr:colOff>861060</xdr:colOff>
      <xdr:row>1</xdr:row>
      <xdr:rowOff>22860</xdr:rowOff>
    </xdr:from>
    <xdr:to>
      <xdr:col>11</xdr:col>
      <xdr:colOff>600075</xdr:colOff>
      <xdr:row>3</xdr:row>
      <xdr:rowOff>131445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17920" y="182880"/>
          <a:ext cx="1384935" cy="45148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3600" b="0" i="0" u="none" strike="noStrike" kern="10" cap="none" spc="0" normalizeH="0" baseline="0" noProof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70C0"/>
              </a:solidFill>
              <a:effectLst/>
              <a:uLnTx/>
              <a:uFillTx/>
              <a:latin typeface="Arial Black"/>
            </a:rPr>
            <a:t> INSP'N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zoomScaleNormal="100" workbookViewId="0"/>
  </sheetViews>
  <sheetFormatPr defaultColWidth="8.85546875" defaultRowHeight="12.75"/>
  <cols>
    <col min="1" max="1" width="6.42578125" customWidth="1"/>
    <col min="2" max="2" width="15.28515625" customWidth="1"/>
    <col min="3" max="3" width="17.7109375" customWidth="1"/>
    <col min="4" max="4" width="10.85546875" bestFit="1" customWidth="1"/>
    <col min="5" max="5" width="7.85546875" bestFit="1" customWidth="1"/>
    <col min="6" max="6" width="12" style="22" bestFit="1" customWidth="1"/>
    <col min="7" max="7" width="9.42578125" style="28" customWidth="1"/>
    <col min="8" max="8" width="12.28515625" customWidth="1"/>
    <col min="9" max="9" width="6.7109375" customWidth="1"/>
    <col min="10" max="10" width="10.28515625" style="22" customWidth="1"/>
    <col min="11" max="11" width="10.7109375" style="22" customWidth="1"/>
    <col min="12" max="12" width="5.7109375" customWidth="1"/>
    <col min="13" max="13" width="11.140625" style="119" customWidth="1"/>
  </cols>
  <sheetData>
    <row r="1" spans="1:13" ht="18" customHeight="1">
      <c r="A1" s="55"/>
      <c r="B1" s="104"/>
      <c r="C1" s="55"/>
    </row>
    <row r="2" spans="1:13">
      <c r="A2" s="55"/>
      <c r="C2" s="55"/>
    </row>
    <row r="3" spans="1:13">
      <c r="A3" s="55"/>
      <c r="B3" s="97" t="s">
        <v>90</v>
      </c>
      <c r="C3" s="55"/>
    </row>
    <row r="4" spans="1:13">
      <c r="A4" s="55"/>
      <c r="B4" s="98">
        <f ca="1">TODAY()</f>
        <v>44109</v>
      </c>
      <c r="C4" s="55"/>
    </row>
    <row r="5" spans="1:13" ht="21" thickBot="1">
      <c r="A5" s="56"/>
      <c r="B5" s="116" t="s">
        <v>0</v>
      </c>
      <c r="C5" s="116"/>
      <c r="D5" s="116"/>
      <c r="E5" s="116"/>
      <c r="F5" s="116"/>
      <c r="G5" s="174" t="s">
        <v>306</v>
      </c>
      <c r="H5" s="174"/>
      <c r="I5" s="174"/>
      <c r="J5" s="174"/>
      <c r="K5" s="174"/>
      <c r="L5" s="174"/>
    </row>
    <row r="6" spans="1:13" ht="6" customHeight="1">
      <c r="A6" s="55"/>
      <c r="C6" s="93"/>
      <c r="D6" s="93"/>
      <c r="E6" s="93"/>
      <c r="F6" s="93"/>
      <c r="G6" s="93"/>
      <c r="H6" s="93"/>
      <c r="I6" s="94"/>
      <c r="J6" s="94"/>
      <c r="K6" s="103"/>
    </row>
    <row r="7" spans="1:13" ht="27.75" customHeight="1">
      <c r="C7" s="162" t="s">
        <v>108</v>
      </c>
      <c r="D7" s="163"/>
      <c r="E7" s="163"/>
      <c r="F7" s="163"/>
      <c r="G7" s="163"/>
      <c r="H7" s="163"/>
      <c r="I7" s="164"/>
      <c r="K7" s="102" t="s">
        <v>94</v>
      </c>
    </row>
    <row r="8" spans="1:13" ht="13.9" customHeight="1">
      <c r="B8" s="7"/>
      <c r="C8" s="165" t="s">
        <v>29</v>
      </c>
      <c r="D8" s="166"/>
      <c r="E8" s="166"/>
      <c r="F8" s="166"/>
      <c r="G8" s="166"/>
      <c r="H8" s="166"/>
      <c r="I8" s="167"/>
      <c r="K8" s="34" t="s">
        <v>95</v>
      </c>
    </row>
    <row r="9" spans="1:13" ht="15">
      <c r="B9" s="7"/>
      <c r="C9" s="168" t="s">
        <v>107</v>
      </c>
      <c r="D9" s="169"/>
      <c r="E9" s="169"/>
      <c r="F9" s="169"/>
      <c r="G9" s="169"/>
      <c r="H9" s="169"/>
      <c r="I9" s="170"/>
      <c r="K9" s="35" t="s">
        <v>96</v>
      </c>
    </row>
    <row r="10" spans="1:13" ht="14.25">
      <c r="A10" s="122"/>
      <c r="B10" s="123"/>
      <c r="C10" s="123"/>
      <c r="D10" s="124" t="s">
        <v>293</v>
      </c>
      <c r="E10" s="123"/>
      <c r="F10" s="125"/>
      <c r="G10" s="126"/>
      <c r="H10" s="122"/>
      <c r="I10" s="127"/>
      <c r="K10" s="36" t="s">
        <v>101</v>
      </c>
    </row>
    <row r="11" spans="1:13" ht="15">
      <c r="B11" s="45" t="s">
        <v>209</v>
      </c>
      <c r="D11" s="14" t="s">
        <v>16</v>
      </c>
      <c r="E11" s="15"/>
      <c r="F11" s="25" t="s">
        <v>17</v>
      </c>
      <c r="G11" s="29"/>
      <c r="H11" s="18" t="s">
        <v>30</v>
      </c>
      <c r="I11" s="6"/>
      <c r="K11" s="49" t="s">
        <v>97</v>
      </c>
    </row>
    <row r="12" spans="1:13" ht="17.25" customHeight="1">
      <c r="B12" s="108">
        <v>44053</v>
      </c>
      <c r="D12" s="105">
        <v>18608.8</v>
      </c>
      <c r="E12" s="72"/>
      <c r="F12" s="106" t="s">
        <v>369</v>
      </c>
      <c r="G12" s="73"/>
      <c r="H12" s="107">
        <v>14478</v>
      </c>
      <c r="I12" s="6"/>
      <c r="K12" s="50" t="s">
        <v>98</v>
      </c>
    </row>
    <row r="13" spans="1:13" ht="9.75" customHeight="1">
      <c r="B13" s="7"/>
      <c r="D13" s="8"/>
      <c r="E13" s="8"/>
      <c r="F13" s="26"/>
      <c r="G13" s="27"/>
      <c r="H13" s="19"/>
      <c r="I13" s="6"/>
      <c r="K13"/>
    </row>
    <row r="14" spans="1:13" ht="13.5" customHeight="1">
      <c r="A14" s="171" t="s">
        <v>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3"/>
      <c r="M14" s="129"/>
    </row>
    <row r="15" spans="1:13" s="2" customFormat="1" ht="27" customHeight="1">
      <c r="A15" s="78" t="s">
        <v>196</v>
      </c>
      <c r="B15" s="79" t="s">
        <v>2</v>
      </c>
      <c r="C15" s="79" t="s">
        <v>3</v>
      </c>
      <c r="D15" s="79" t="s">
        <v>5</v>
      </c>
      <c r="E15" s="79" t="s">
        <v>23</v>
      </c>
      <c r="F15" s="80" t="s">
        <v>147</v>
      </c>
      <c r="G15" s="81" t="s">
        <v>148</v>
      </c>
      <c r="H15" s="79" t="s">
        <v>10</v>
      </c>
      <c r="I15" s="79" t="s">
        <v>116</v>
      </c>
      <c r="J15" s="80" t="s">
        <v>27</v>
      </c>
      <c r="K15" s="80" t="s">
        <v>149</v>
      </c>
      <c r="L15" s="92" t="s">
        <v>213</v>
      </c>
      <c r="M15" s="131" t="s">
        <v>285</v>
      </c>
    </row>
    <row r="16" spans="1:13" s="12" customFormat="1" ht="12" customHeight="1">
      <c r="A16" s="82"/>
      <c r="B16" s="95" t="s">
        <v>217</v>
      </c>
      <c r="C16" s="76"/>
      <c r="D16" s="96"/>
      <c r="E16" s="96"/>
      <c r="F16" s="128" t="s">
        <v>295</v>
      </c>
      <c r="G16" s="128" t="s">
        <v>296</v>
      </c>
      <c r="H16" s="96"/>
      <c r="I16" s="96"/>
      <c r="J16" s="96"/>
      <c r="K16" s="96"/>
      <c r="L16" s="77"/>
      <c r="M16" s="133"/>
    </row>
    <row r="17" spans="1:13" s="5" customFormat="1" ht="13.5" customHeight="1">
      <c r="A17" s="3">
        <v>1</v>
      </c>
      <c r="B17" s="3" t="s">
        <v>13</v>
      </c>
      <c r="C17" s="3" t="s">
        <v>366</v>
      </c>
      <c r="D17" s="3" t="s">
        <v>367</v>
      </c>
      <c r="E17" s="3">
        <v>5000</v>
      </c>
      <c r="F17" s="23">
        <v>18525.7</v>
      </c>
      <c r="G17" s="4">
        <v>44026</v>
      </c>
      <c r="H17" s="9">
        <v>0</v>
      </c>
      <c r="I17" s="3" t="s">
        <v>115</v>
      </c>
      <c r="J17" s="39">
        <f>SUM(K17-D12)</f>
        <v>4916.9000000000015</v>
      </c>
      <c r="K17" s="23">
        <f t="shared" ref="K17:K24" si="0">SUM(F17+E17)-H17</f>
        <v>23525.7</v>
      </c>
      <c r="L17" s="3" t="s">
        <v>28</v>
      </c>
      <c r="M17" s="148"/>
    </row>
    <row r="18" spans="1:13" s="5" customFormat="1" ht="13.5" customHeight="1">
      <c r="A18" s="3">
        <f>A17+1</f>
        <v>2</v>
      </c>
      <c r="B18" s="3" t="s">
        <v>13</v>
      </c>
      <c r="C18" s="3" t="s">
        <v>366</v>
      </c>
      <c r="D18" s="3" t="s">
        <v>368</v>
      </c>
      <c r="E18" s="3">
        <v>5000</v>
      </c>
      <c r="F18" s="23">
        <v>18525.7</v>
      </c>
      <c r="G18" s="4">
        <v>44026</v>
      </c>
      <c r="H18" s="9">
        <v>0</v>
      </c>
      <c r="I18" s="3" t="s">
        <v>115</v>
      </c>
      <c r="J18" s="39">
        <f>SUM(K18-D12)</f>
        <v>4916.9000000000015</v>
      </c>
      <c r="K18" s="23">
        <f t="shared" si="0"/>
        <v>23525.7</v>
      </c>
      <c r="L18" s="132" t="s">
        <v>28</v>
      </c>
      <c r="M18" s="148"/>
    </row>
    <row r="19" spans="1:13" s="5" customFormat="1" ht="13.5" customHeight="1">
      <c r="A19" s="3">
        <f t="shared" ref="A19:A73" si="1">A18+1</f>
        <v>3</v>
      </c>
      <c r="B19" s="3" t="s">
        <v>31</v>
      </c>
      <c r="C19" s="3" t="s">
        <v>32</v>
      </c>
      <c r="D19" s="3" t="s">
        <v>109</v>
      </c>
      <c r="E19" s="3">
        <v>1200</v>
      </c>
      <c r="F19" s="23">
        <v>18525.7</v>
      </c>
      <c r="G19" s="4">
        <v>44026</v>
      </c>
      <c r="H19" s="9">
        <v>738.8</v>
      </c>
      <c r="I19" s="3" t="s">
        <v>117</v>
      </c>
      <c r="J19" s="39">
        <f>SUM(K19-D12)</f>
        <v>378.10000000000218</v>
      </c>
      <c r="K19" s="23">
        <f t="shared" si="0"/>
        <v>18986.900000000001</v>
      </c>
      <c r="L19" s="132" t="s">
        <v>28</v>
      </c>
      <c r="M19" s="148"/>
    </row>
    <row r="20" spans="1:13" s="5" customFormat="1" ht="13.5" customHeight="1">
      <c r="A20" s="3">
        <f t="shared" si="1"/>
        <v>4</v>
      </c>
      <c r="B20" s="3" t="s">
        <v>33</v>
      </c>
      <c r="C20" s="3" t="s">
        <v>34</v>
      </c>
      <c r="D20" s="3" t="s">
        <v>352</v>
      </c>
      <c r="E20" s="3">
        <v>1200</v>
      </c>
      <c r="F20" s="23">
        <v>18525.7</v>
      </c>
      <c r="G20" s="4">
        <v>44026</v>
      </c>
      <c r="H20" s="9">
        <v>0</v>
      </c>
      <c r="I20" s="3" t="s">
        <v>117</v>
      </c>
      <c r="J20" s="39">
        <f>SUM(K20-D12)</f>
        <v>1116.9000000000015</v>
      </c>
      <c r="K20" s="23">
        <f t="shared" si="0"/>
        <v>19725.7</v>
      </c>
      <c r="L20" s="132" t="s">
        <v>28</v>
      </c>
      <c r="M20" s="148"/>
    </row>
    <row r="21" spans="1:13" s="5" customFormat="1" ht="13.5" customHeight="1">
      <c r="A21" s="3">
        <f t="shared" si="1"/>
        <v>5</v>
      </c>
      <c r="B21" s="3" t="s">
        <v>33</v>
      </c>
      <c r="C21" s="3" t="s">
        <v>34</v>
      </c>
      <c r="D21" s="3" t="s">
        <v>352</v>
      </c>
      <c r="E21" s="3">
        <v>4800</v>
      </c>
      <c r="F21" s="23">
        <v>18525.7</v>
      </c>
      <c r="G21" s="4">
        <v>44026</v>
      </c>
      <c r="H21" s="9">
        <v>3611.5</v>
      </c>
      <c r="I21" s="3" t="s">
        <v>115</v>
      </c>
      <c r="J21" s="39">
        <f>SUM(K21-D12)</f>
        <v>1105.4000000000015</v>
      </c>
      <c r="K21" s="23">
        <f>SUM(F21+E21)-H21</f>
        <v>19714.2</v>
      </c>
      <c r="L21" s="132" t="s">
        <v>28</v>
      </c>
      <c r="M21" s="148"/>
    </row>
    <row r="22" spans="1:13" s="5" customFormat="1" ht="13.5" customHeight="1">
      <c r="A22" s="3">
        <f t="shared" si="1"/>
        <v>6</v>
      </c>
      <c r="B22" s="3" t="s">
        <v>112</v>
      </c>
      <c r="C22" s="3" t="s">
        <v>113</v>
      </c>
      <c r="D22" s="3" t="s">
        <v>114</v>
      </c>
      <c r="E22" s="3">
        <v>1200</v>
      </c>
      <c r="F22" s="23">
        <v>17786.900000000001</v>
      </c>
      <c r="G22" s="4">
        <v>42087</v>
      </c>
      <c r="H22" s="9">
        <v>0</v>
      </c>
      <c r="I22" s="3" t="s">
        <v>117</v>
      </c>
      <c r="J22" s="39">
        <f>SUM(K22-D12)</f>
        <v>378.10000000000218</v>
      </c>
      <c r="K22" s="23">
        <f t="shared" si="0"/>
        <v>18986.900000000001</v>
      </c>
      <c r="L22" s="3" t="s">
        <v>28</v>
      </c>
      <c r="M22" s="148"/>
    </row>
    <row r="23" spans="1:13" s="5" customFormat="1" ht="13.5" customHeight="1">
      <c r="A23" s="3">
        <f t="shared" si="1"/>
        <v>7</v>
      </c>
      <c r="B23" s="3" t="s">
        <v>111</v>
      </c>
      <c r="C23" s="3" t="s">
        <v>315</v>
      </c>
      <c r="D23" s="3" t="s">
        <v>317</v>
      </c>
      <c r="E23" s="3">
        <v>1200</v>
      </c>
      <c r="F23" s="23">
        <v>18337.400000000001</v>
      </c>
      <c r="G23" s="4">
        <v>43601</v>
      </c>
      <c r="H23" s="9">
        <v>0</v>
      </c>
      <c r="I23" s="3" t="s">
        <v>115</v>
      </c>
      <c r="J23" s="39">
        <f>SUM(K23-D12)</f>
        <v>928.60000000000218</v>
      </c>
      <c r="K23" s="23">
        <f t="shared" si="0"/>
        <v>19537.400000000001</v>
      </c>
      <c r="L23" s="3" t="s">
        <v>28</v>
      </c>
      <c r="M23" s="148"/>
    </row>
    <row r="24" spans="1:13" s="5" customFormat="1" ht="13.5" customHeight="1">
      <c r="A24" s="3">
        <f t="shared" si="1"/>
        <v>8</v>
      </c>
      <c r="B24" s="3" t="s">
        <v>110</v>
      </c>
      <c r="C24" s="3" t="s">
        <v>315</v>
      </c>
      <c r="D24" s="3" t="s">
        <v>316</v>
      </c>
      <c r="E24" s="3">
        <v>1200</v>
      </c>
      <c r="F24" s="23">
        <v>18337.400000000001</v>
      </c>
      <c r="G24" s="4">
        <v>43601</v>
      </c>
      <c r="H24" s="9">
        <v>0</v>
      </c>
      <c r="I24" s="3" t="s">
        <v>115</v>
      </c>
      <c r="J24" s="39">
        <f>SUM(K24-D12)</f>
        <v>928.60000000000218</v>
      </c>
      <c r="K24" s="23">
        <f t="shared" si="0"/>
        <v>19537.400000000001</v>
      </c>
      <c r="L24" s="3" t="s">
        <v>28</v>
      </c>
      <c r="M24" s="148"/>
    </row>
    <row r="25" spans="1:13" s="5" customFormat="1" ht="13.5" customHeight="1">
      <c r="A25" s="3">
        <f t="shared" si="1"/>
        <v>9</v>
      </c>
      <c r="B25" s="3" t="s">
        <v>111</v>
      </c>
      <c r="C25" s="3" t="s">
        <v>315</v>
      </c>
      <c r="D25" s="3" t="s">
        <v>317</v>
      </c>
      <c r="E25" s="3">
        <v>1095</v>
      </c>
      <c r="F25" s="23">
        <v>18337.400000000001</v>
      </c>
      <c r="G25" s="4">
        <v>43601</v>
      </c>
      <c r="H25" s="9">
        <v>0</v>
      </c>
      <c r="I25" s="3" t="s">
        <v>115</v>
      </c>
      <c r="J25" s="40">
        <f>K25-B12</f>
        <v>643</v>
      </c>
      <c r="K25" s="31">
        <f>SUM(G25+E25)</f>
        <v>44696</v>
      </c>
      <c r="L25" s="3" t="s">
        <v>91</v>
      </c>
      <c r="M25" s="148"/>
    </row>
    <row r="26" spans="1:13" s="5" customFormat="1" ht="13.5" customHeight="1">
      <c r="A26" s="3">
        <f t="shared" si="1"/>
        <v>10</v>
      </c>
      <c r="B26" s="3" t="s">
        <v>110</v>
      </c>
      <c r="C26" s="3" t="s">
        <v>315</v>
      </c>
      <c r="D26" s="3" t="s">
        <v>316</v>
      </c>
      <c r="E26" s="3">
        <v>1095</v>
      </c>
      <c r="F26" s="23">
        <v>18337.400000000001</v>
      </c>
      <c r="G26" s="4">
        <v>43601</v>
      </c>
      <c r="H26" s="9">
        <v>0</v>
      </c>
      <c r="I26" s="3" t="s">
        <v>115</v>
      </c>
      <c r="J26" s="40">
        <f>K26-B12</f>
        <v>643</v>
      </c>
      <c r="K26" s="31">
        <f>SUM(G26+E26)</f>
        <v>44696</v>
      </c>
      <c r="L26" s="3" t="s">
        <v>91</v>
      </c>
      <c r="M26" s="148"/>
    </row>
    <row r="27" spans="1:13" s="5" customFormat="1" ht="13.5" customHeight="1">
      <c r="A27" s="3">
        <f t="shared" si="1"/>
        <v>11</v>
      </c>
      <c r="B27" s="3" t="s">
        <v>35</v>
      </c>
      <c r="C27" s="3" t="s">
        <v>36</v>
      </c>
      <c r="D27" s="3" t="s">
        <v>303</v>
      </c>
      <c r="E27" s="3">
        <v>1200</v>
      </c>
      <c r="F27" s="23">
        <v>17963.7</v>
      </c>
      <c r="G27" s="4">
        <v>42305</v>
      </c>
      <c r="H27" s="9">
        <v>0</v>
      </c>
      <c r="I27" s="9" t="s">
        <v>115</v>
      </c>
      <c r="J27" s="39">
        <f>SUM(K27-D12)</f>
        <v>554.90000000000146</v>
      </c>
      <c r="K27" s="23">
        <f>SUM(F27+E27)-H27</f>
        <v>19163.7</v>
      </c>
      <c r="L27" s="3" t="s">
        <v>28</v>
      </c>
      <c r="M27" s="148"/>
    </row>
    <row r="28" spans="1:13" s="5" customFormat="1" ht="13.5" customHeight="1">
      <c r="A28" s="3">
        <f t="shared" si="1"/>
        <v>12</v>
      </c>
      <c r="B28" s="3" t="s">
        <v>35</v>
      </c>
      <c r="C28" s="3" t="s">
        <v>36</v>
      </c>
      <c r="D28" s="3" t="s">
        <v>304</v>
      </c>
      <c r="E28" s="3">
        <v>1200</v>
      </c>
      <c r="F28" s="23">
        <v>17963.7</v>
      </c>
      <c r="G28" s="4">
        <v>42305</v>
      </c>
      <c r="H28" s="9">
        <v>0</v>
      </c>
      <c r="I28" s="9" t="s">
        <v>115</v>
      </c>
      <c r="J28" s="39">
        <f>SUM(K28-D12)</f>
        <v>554.90000000000146</v>
      </c>
      <c r="K28" s="23">
        <f t="shared" ref="K28:K71" si="2">SUM(F28+E28)-H28</f>
        <v>19163.7</v>
      </c>
      <c r="L28" s="3" t="s">
        <v>28</v>
      </c>
      <c r="M28" s="148"/>
    </row>
    <row r="29" spans="1:13" s="5" customFormat="1" ht="13.5" customHeight="1">
      <c r="A29" s="3">
        <f t="shared" si="1"/>
        <v>13</v>
      </c>
      <c r="B29" s="3" t="s">
        <v>37</v>
      </c>
      <c r="C29" s="3" t="s">
        <v>38</v>
      </c>
      <c r="D29" s="3" t="s">
        <v>305</v>
      </c>
      <c r="E29" s="3">
        <v>1200</v>
      </c>
      <c r="F29" s="23">
        <v>17963.7</v>
      </c>
      <c r="G29" s="4">
        <v>42305</v>
      </c>
      <c r="H29" s="9">
        <v>0</v>
      </c>
      <c r="I29" s="9" t="s">
        <v>115</v>
      </c>
      <c r="J29" s="39">
        <f>SUM(K29-D12)</f>
        <v>554.90000000000146</v>
      </c>
      <c r="K29" s="23">
        <f t="shared" si="2"/>
        <v>19163.7</v>
      </c>
      <c r="L29" s="3" t="s">
        <v>28</v>
      </c>
      <c r="M29" s="148"/>
    </row>
    <row r="30" spans="1:13" s="5" customFormat="1" ht="13.5" customHeight="1">
      <c r="A30" s="3">
        <f t="shared" si="1"/>
        <v>14</v>
      </c>
      <c r="B30" s="3" t="s">
        <v>37</v>
      </c>
      <c r="C30" s="3" t="s">
        <v>38</v>
      </c>
      <c r="D30" s="3" t="s">
        <v>322</v>
      </c>
      <c r="E30" s="3">
        <v>1200</v>
      </c>
      <c r="F30" s="23">
        <v>17963.7</v>
      </c>
      <c r="G30" s="4">
        <v>42305</v>
      </c>
      <c r="H30" s="9">
        <v>0</v>
      </c>
      <c r="I30" s="9" t="s">
        <v>115</v>
      </c>
      <c r="J30" s="39">
        <f>SUM(K30-D12)</f>
        <v>554.90000000000146</v>
      </c>
      <c r="K30" s="23">
        <f t="shared" si="2"/>
        <v>19163.7</v>
      </c>
      <c r="L30" s="3" t="s">
        <v>28</v>
      </c>
      <c r="M30" s="148"/>
    </row>
    <row r="31" spans="1:13" s="5" customFormat="1" ht="13.5" customHeight="1">
      <c r="A31" s="3">
        <f t="shared" si="1"/>
        <v>15</v>
      </c>
      <c r="B31" s="3" t="s">
        <v>39</v>
      </c>
      <c r="C31" s="3" t="s">
        <v>118</v>
      </c>
      <c r="D31" s="3" t="s">
        <v>119</v>
      </c>
      <c r="E31" s="3">
        <v>1200</v>
      </c>
      <c r="F31" s="23">
        <v>17786.900000000001</v>
      </c>
      <c r="G31" s="4">
        <v>42087</v>
      </c>
      <c r="H31" s="9">
        <v>0</v>
      </c>
      <c r="I31" s="9" t="s">
        <v>117</v>
      </c>
      <c r="J31" s="39">
        <f>SUM(K31-D12)</f>
        <v>378.10000000000218</v>
      </c>
      <c r="K31" s="23">
        <f>SUM(F31+E31)-H31</f>
        <v>18986.900000000001</v>
      </c>
      <c r="L31" s="3" t="s">
        <v>28</v>
      </c>
      <c r="M31" s="148"/>
    </row>
    <row r="32" spans="1:13" s="5" customFormat="1" ht="13.5" customHeight="1">
      <c r="A32" s="3">
        <f t="shared" si="1"/>
        <v>16</v>
      </c>
      <c r="B32" s="3" t="s">
        <v>39</v>
      </c>
      <c r="C32" s="3" t="s">
        <v>118</v>
      </c>
      <c r="D32" s="3" t="s">
        <v>120</v>
      </c>
      <c r="E32" s="3">
        <v>1200</v>
      </c>
      <c r="F32" s="23">
        <v>17786.900000000001</v>
      </c>
      <c r="G32" s="4">
        <v>42087</v>
      </c>
      <c r="H32" s="9">
        <v>0</v>
      </c>
      <c r="I32" s="9" t="s">
        <v>117</v>
      </c>
      <c r="J32" s="39">
        <f>SUM(K32-D12)</f>
        <v>378.10000000000218</v>
      </c>
      <c r="K32" s="23">
        <f>SUM(F32+E32)-H32</f>
        <v>18986.900000000001</v>
      </c>
      <c r="L32" s="3" t="s">
        <v>28</v>
      </c>
      <c r="M32" s="148"/>
    </row>
    <row r="33" spans="1:13" s="5" customFormat="1" ht="13.5" customHeight="1">
      <c r="A33" s="3">
        <f t="shared" si="1"/>
        <v>17</v>
      </c>
      <c r="B33" s="3" t="s">
        <v>39</v>
      </c>
      <c r="C33" s="3" t="s">
        <v>118</v>
      </c>
      <c r="D33" s="3" t="s">
        <v>119</v>
      </c>
      <c r="E33" s="3">
        <v>4800</v>
      </c>
      <c r="F33" s="23">
        <v>17388</v>
      </c>
      <c r="G33" s="4">
        <v>40269</v>
      </c>
      <c r="H33" s="9">
        <v>723.9</v>
      </c>
      <c r="I33" s="9" t="s">
        <v>115</v>
      </c>
      <c r="J33" s="39">
        <f>SUM(K33-D12)</f>
        <v>2855.2999999999993</v>
      </c>
      <c r="K33" s="23">
        <f t="shared" si="2"/>
        <v>21464.1</v>
      </c>
      <c r="L33" s="3" t="s">
        <v>28</v>
      </c>
      <c r="M33" s="148"/>
    </row>
    <row r="34" spans="1:13" s="5" customFormat="1" ht="13.5" customHeight="1">
      <c r="A34" s="3">
        <f t="shared" si="1"/>
        <v>18</v>
      </c>
      <c r="B34" s="3" t="s">
        <v>39</v>
      </c>
      <c r="C34" s="3" t="s">
        <v>118</v>
      </c>
      <c r="D34" s="3" t="s">
        <v>120</v>
      </c>
      <c r="E34" s="3">
        <v>4800</v>
      </c>
      <c r="F34" s="23">
        <v>17388</v>
      </c>
      <c r="G34" s="4">
        <v>40269</v>
      </c>
      <c r="H34" s="9">
        <v>723.9</v>
      </c>
      <c r="I34" s="9" t="s">
        <v>115</v>
      </c>
      <c r="J34" s="39">
        <f>SUM(K34-D12)</f>
        <v>2855.2999999999993</v>
      </c>
      <c r="K34" s="23">
        <f t="shared" si="2"/>
        <v>21464.1</v>
      </c>
      <c r="L34" s="3" t="s">
        <v>28</v>
      </c>
      <c r="M34" s="148"/>
    </row>
    <row r="35" spans="1:13" s="5" customFormat="1" ht="13.5" customHeight="1">
      <c r="A35" s="3">
        <f t="shared" si="1"/>
        <v>19</v>
      </c>
      <c r="B35" s="3" t="s">
        <v>41</v>
      </c>
      <c r="C35" s="3" t="s">
        <v>40</v>
      </c>
      <c r="D35" s="3" t="s">
        <v>339</v>
      </c>
      <c r="E35" s="3">
        <v>1200</v>
      </c>
      <c r="F35" s="23">
        <v>18337.400000000001</v>
      </c>
      <c r="G35" s="4">
        <v>43431</v>
      </c>
      <c r="H35" s="9">
        <v>0</v>
      </c>
      <c r="I35" s="9" t="s">
        <v>117</v>
      </c>
      <c r="J35" s="39">
        <f>SUM(K35-D12)</f>
        <v>928.60000000000218</v>
      </c>
      <c r="K35" s="23">
        <f>SUM(F35+E35)-H35</f>
        <v>19537.400000000001</v>
      </c>
      <c r="L35" s="3" t="s">
        <v>28</v>
      </c>
      <c r="M35" s="148"/>
    </row>
    <row r="36" spans="1:13" s="5" customFormat="1" ht="13.5" customHeight="1">
      <c r="A36" s="3">
        <f t="shared" si="1"/>
        <v>20</v>
      </c>
      <c r="B36" s="3" t="s">
        <v>41</v>
      </c>
      <c r="C36" s="3" t="s">
        <v>40</v>
      </c>
      <c r="D36" s="3" t="s">
        <v>340</v>
      </c>
      <c r="E36" s="3">
        <v>1200</v>
      </c>
      <c r="F36" s="23">
        <v>18337.400000000001</v>
      </c>
      <c r="G36" s="4">
        <v>43431</v>
      </c>
      <c r="H36" s="9">
        <v>0</v>
      </c>
      <c r="I36" s="9" t="s">
        <v>117</v>
      </c>
      <c r="J36" s="39">
        <f>SUM(K36-D12)</f>
        <v>928.60000000000218</v>
      </c>
      <c r="K36" s="23">
        <f>SUM(F36+E36)-H36</f>
        <v>19537.400000000001</v>
      </c>
      <c r="L36" s="3" t="s">
        <v>28</v>
      </c>
      <c r="M36" s="148"/>
    </row>
    <row r="37" spans="1:13" s="5" customFormat="1" ht="13.5" customHeight="1">
      <c r="A37" s="3">
        <f t="shared" si="1"/>
        <v>21</v>
      </c>
      <c r="B37" s="3" t="s">
        <v>41</v>
      </c>
      <c r="C37" s="3" t="s">
        <v>40</v>
      </c>
      <c r="D37" s="3" t="s">
        <v>339</v>
      </c>
      <c r="E37" s="3">
        <v>2500</v>
      </c>
      <c r="F37" s="23">
        <v>17388</v>
      </c>
      <c r="G37" s="4">
        <v>43431</v>
      </c>
      <c r="H37" s="9">
        <v>0</v>
      </c>
      <c r="I37" s="9" t="s">
        <v>115</v>
      </c>
      <c r="J37" s="39">
        <f>SUM(K37-D12)</f>
        <v>1279.2000000000007</v>
      </c>
      <c r="K37" s="23">
        <f t="shared" si="2"/>
        <v>19888</v>
      </c>
      <c r="L37" s="3" t="s">
        <v>28</v>
      </c>
      <c r="M37" s="148"/>
    </row>
    <row r="38" spans="1:13" s="5" customFormat="1" ht="13.5" customHeight="1">
      <c r="A38" s="3">
        <f t="shared" si="1"/>
        <v>22</v>
      </c>
      <c r="B38" s="3" t="s">
        <v>41</v>
      </c>
      <c r="C38" s="3" t="s">
        <v>40</v>
      </c>
      <c r="D38" s="3" t="s">
        <v>340</v>
      </c>
      <c r="E38" s="3">
        <v>2500</v>
      </c>
      <c r="F38" s="23">
        <v>17388</v>
      </c>
      <c r="G38" s="4">
        <v>43431</v>
      </c>
      <c r="H38" s="9">
        <v>0</v>
      </c>
      <c r="I38" s="9" t="s">
        <v>115</v>
      </c>
      <c r="J38" s="39">
        <f>SUM(K38-D12)</f>
        <v>1279.2000000000007</v>
      </c>
      <c r="K38" s="23">
        <f t="shared" si="2"/>
        <v>19888</v>
      </c>
      <c r="L38" s="3" t="s">
        <v>28</v>
      </c>
      <c r="M38" s="148"/>
    </row>
    <row r="39" spans="1:13" s="5" customFormat="1" ht="13.5" customHeight="1">
      <c r="A39" s="3">
        <f t="shared" si="1"/>
        <v>23</v>
      </c>
      <c r="B39" s="3" t="s">
        <v>42</v>
      </c>
      <c r="C39" s="3" t="s">
        <v>43</v>
      </c>
      <c r="D39" s="3" t="s">
        <v>121</v>
      </c>
      <c r="E39" s="3">
        <v>1500</v>
      </c>
      <c r="F39" s="23">
        <v>18337.400000000001</v>
      </c>
      <c r="G39" s="4">
        <v>43251</v>
      </c>
      <c r="H39" s="9">
        <v>0</v>
      </c>
      <c r="I39" s="9" t="s">
        <v>103</v>
      </c>
      <c r="J39" s="39">
        <f>SUM(K39-D12)</f>
        <v>1228.6000000000022</v>
      </c>
      <c r="K39" s="23">
        <f t="shared" si="2"/>
        <v>19837.400000000001</v>
      </c>
      <c r="L39" s="3" t="s">
        <v>28</v>
      </c>
      <c r="M39" s="148"/>
    </row>
    <row r="40" spans="1:13" s="5" customFormat="1" ht="13.5" customHeight="1">
      <c r="A40" s="3">
        <f t="shared" si="1"/>
        <v>24</v>
      </c>
      <c r="B40" s="3" t="s">
        <v>42</v>
      </c>
      <c r="C40" s="3" t="s">
        <v>43</v>
      </c>
      <c r="D40" s="3" t="s">
        <v>121</v>
      </c>
      <c r="E40" s="3">
        <v>3000</v>
      </c>
      <c r="F40" s="23">
        <v>18337.400000000001</v>
      </c>
      <c r="G40" s="4">
        <v>43251</v>
      </c>
      <c r="H40" s="9">
        <v>0</v>
      </c>
      <c r="I40" s="9" t="s">
        <v>117</v>
      </c>
      <c r="J40" s="39">
        <f>SUM(K40-D12)</f>
        <v>2728.6000000000022</v>
      </c>
      <c r="K40" s="23">
        <f t="shared" si="2"/>
        <v>21337.4</v>
      </c>
      <c r="L40" s="3" t="s">
        <v>28</v>
      </c>
      <c r="M40" s="148"/>
    </row>
    <row r="41" spans="1:13" s="5" customFormat="1" ht="13.5" customHeight="1">
      <c r="A41" s="51">
        <f t="shared" si="1"/>
        <v>25</v>
      </c>
      <c r="B41" s="3" t="s">
        <v>130</v>
      </c>
      <c r="C41" s="3" t="s">
        <v>46</v>
      </c>
      <c r="D41" s="3" t="s">
        <v>123</v>
      </c>
      <c r="E41" s="3">
        <v>4800</v>
      </c>
      <c r="F41" s="23">
        <v>14383.7</v>
      </c>
      <c r="G41" s="4">
        <v>36646</v>
      </c>
      <c r="H41" s="9">
        <v>0</v>
      </c>
      <c r="I41" s="9" t="s">
        <v>115</v>
      </c>
      <c r="J41" s="39">
        <f>SUM(K41-D12)</f>
        <v>574.90000000000146</v>
      </c>
      <c r="K41" s="23">
        <f t="shared" si="2"/>
        <v>19183.7</v>
      </c>
      <c r="L41" s="3" t="s">
        <v>28</v>
      </c>
      <c r="M41" s="148"/>
    </row>
    <row r="42" spans="1:13" s="5" customFormat="1" ht="13.5" customHeight="1">
      <c r="A42" s="3">
        <f>A41+1</f>
        <v>26</v>
      </c>
      <c r="B42" s="3" t="s">
        <v>47</v>
      </c>
      <c r="C42" s="3" t="s">
        <v>48</v>
      </c>
      <c r="D42" s="3" t="s">
        <v>122</v>
      </c>
      <c r="E42" s="3">
        <v>4800</v>
      </c>
      <c r="F42" s="23">
        <v>17388</v>
      </c>
      <c r="G42" s="4">
        <v>40269</v>
      </c>
      <c r="H42" s="9">
        <v>699.7</v>
      </c>
      <c r="I42" s="3" t="s">
        <v>117</v>
      </c>
      <c r="J42" s="39">
        <f>SUM(K42-D12)</f>
        <v>2879.5</v>
      </c>
      <c r="K42" s="23">
        <f t="shared" si="2"/>
        <v>21488.3</v>
      </c>
      <c r="L42" s="3" t="s">
        <v>28</v>
      </c>
      <c r="M42" s="148"/>
    </row>
    <row r="43" spans="1:13" s="5" customFormat="1" ht="13.5" customHeight="1">
      <c r="A43" s="3">
        <f t="shared" si="1"/>
        <v>27</v>
      </c>
      <c r="B43" s="3" t="s">
        <v>49</v>
      </c>
      <c r="C43" s="3" t="s">
        <v>50</v>
      </c>
      <c r="D43" s="3" t="s">
        <v>124</v>
      </c>
      <c r="E43" s="3" t="s">
        <v>19</v>
      </c>
      <c r="F43" s="23">
        <v>17388</v>
      </c>
      <c r="G43" s="4">
        <v>40269</v>
      </c>
      <c r="H43" s="9">
        <v>699.7</v>
      </c>
      <c r="I43" s="3" t="s">
        <v>19</v>
      </c>
      <c r="J43" s="39" t="s">
        <v>19</v>
      </c>
      <c r="K43" s="52" t="s">
        <v>19</v>
      </c>
      <c r="L43" s="52" t="s">
        <v>19</v>
      </c>
      <c r="M43" s="148"/>
    </row>
    <row r="44" spans="1:13" s="5" customFormat="1" ht="13.5" customHeight="1">
      <c r="A44" s="3">
        <f t="shared" si="1"/>
        <v>28</v>
      </c>
      <c r="B44" s="3" t="s">
        <v>51</v>
      </c>
      <c r="C44" s="3" t="s">
        <v>52</v>
      </c>
      <c r="D44" s="3" t="s">
        <v>125</v>
      </c>
      <c r="E44" s="3">
        <v>14400</v>
      </c>
      <c r="F44" s="23">
        <v>17388</v>
      </c>
      <c r="G44" s="4">
        <v>40269</v>
      </c>
      <c r="H44" s="9">
        <v>699.7</v>
      </c>
      <c r="I44" s="3" t="s">
        <v>115</v>
      </c>
      <c r="J44" s="39">
        <f>SUM(K44-D12)</f>
        <v>12479.5</v>
      </c>
      <c r="K44" s="23">
        <f t="shared" si="2"/>
        <v>31088.3</v>
      </c>
      <c r="L44" s="3" t="s">
        <v>28</v>
      </c>
      <c r="M44" s="148"/>
    </row>
    <row r="45" spans="1:13" s="5" customFormat="1" ht="13.5" customHeight="1">
      <c r="A45" s="3">
        <f t="shared" si="1"/>
        <v>29</v>
      </c>
      <c r="B45" s="3" t="s">
        <v>53</v>
      </c>
      <c r="C45" s="3" t="s">
        <v>54</v>
      </c>
      <c r="D45" s="3" t="s">
        <v>126</v>
      </c>
      <c r="E45" s="3">
        <v>4800</v>
      </c>
      <c r="F45" s="23">
        <v>17388</v>
      </c>
      <c r="G45" s="4">
        <v>40269</v>
      </c>
      <c r="H45" s="9">
        <v>699.7</v>
      </c>
      <c r="I45" s="3" t="s">
        <v>115</v>
      </c>
      <c r="J45" s="39">
        <f>SUM(K45-D12)</f>
        <v>2879.5</v>
      </c>
      <c r="K45" s="23">
        <f t="shared" si="2"/>
        <v>21488.3</v>
      </c>
      <c r="L45" s="3" t="s">
        <v>28</v>
      </c>
      <c r="M45" s="148"/>
    </row>
    <row r="46" spans="1:13" s="5" customFormat="1" ht="13.5" customHeight="1">
      <c r="A46" s="3">
        <f t="shared" si="1"/>
        <v>30</v>
      </c>
      <c r="B46" s="3" t="s">
        <v>55</v>
      </c>
      <c r="C46" s="3" t="s">
        <v>128</v>
      </c>
      <c r="D46" s="3" t="s">
        <v>127</v>
      </c>
      <c r="E46" s="3">
        <v>4800</v>
      </c>
      <c r="F46" s="23">
        <v>17388</v>
      </c>
      <c r="G46" s="4">
        <v>40269</v>
      </c>
      <c r="H46" s="9">
        <v>906.6</v>
      </c>
      <c r="I46" s="3" t="s">
        <v>115</v>
      </c>
      <c r="J46" s="39">
        <f>SUM(K46-D12)</f>
        <v>2672.6000000000022</v>
      </c>
      <c r="K46" s="23">
        <f t="shared" si="2"/>
        <v>21281.4</v>
      </c>
      <c r="L46" s="3" t="s">
        <v>28</v>
      </c>
      <c r="M46" s="148"/>
    </row>
    <row r="47" spans="1:13" s="5" customFormat="1" ht="13.5" customHeight="1">
      <c r="A47" s="3">
        <f t="shared" si="1"/>
        <v>31</v>
      </c>
      <c r="B47" s="3" t="s">
        <v>56</v>
      </c>
      <c r="C47" s="3" t="s">
        <v>57</v>
      </c>
      <c r="D47" s="3">
        <v>16133</v>
      </c>
      <c r="E47" s="3" t="s">
        <v>58</v>
      </c>
      <c r="F47" s="23">
        <v>17388</v>
      </c>
      <c r="G47" s="4">
        <v>40269</v>
      </c>
      <c r="H47" s="9">
        <v>5496.9</v>
      </c>
      <c r="I47" s="3" t="s">
        <v>19</v>
      </c>
      <c r="J47" s="39" t="s">
        <v>58</v>
      </c>
      <c r="K47" s="23" t="s">
        <v>58</v>
      </c>
      <c r="L47" s="3" t="s">
        <v>58</v>
      </c>
      <c r="M47" s="148"/>
    </row>
    <row r="48" spans="1:13" s="5" customFormat="1" ht="13.5" customHeight="1">
      <c r="A48" s="3">
        <f t="shared" si="1"/>
        <v>32</v>
      </c>
      <c r="B48" s="3" t="s">
        <v>131</v>
      </c>
      <c r="C48" s="3" t="s">
        <v>132</v>
      </c>
      <c r="D48" s="3" t="s">
        <v>133</v>
      </c>
      <c r="E48" s="3">
        <v>3000</v>
      </c>
      <c r="F48" s="23">
        <v>16026.6</v>
      </c>
      <c r="G48" s="4">
        <v>38210</v>
      </c>
      <c r="H48" s="9">
        <v>0</v>
      </c>
      <c r="I48" s="9" t="s">
        <v>117</v>
      </c>
      <c r="J48" s="39">
        <f>SUM(K48-D12)</f>
        <v>417.79999999999927</v>
      </c>
      <c r="K48" s="23">
        <f>SUM(F48+E48)-H48</f>
        <v>19026.599999999999</v>
      </c>
      <c r="L48" s="3" t="s">
        <v>28</v>
      </c>
      <c r="M48" s="148" t="s">
        <v>323</v>
      </c>
    </row>
    <row r="49" spans="1:16" s="5" customFormat="1" ht="13.5" customHeight="1">
      <c r="A49" s="3">
        <f t="shared" si="1"/>
        <v>33</v>
      </c>
      <c r="B49" s="3" t="s">
        <v>134</v>
      </c>
      <c r="C49" s="3" t="s">
        <v>132</v>
      </c>
      <c r="D49" s="3" t="s">
        <v>135</v>
      </c>
      <c r="E49" s="3">
        <v>3000</v>
      </c>
      <c r="F49" s="23">
        <v>16026.6</v>
      </c>
      <c r="G49" s="4">
        <v>38210</v>
      </c>
      <c r="H49" s="9">
        <v>0</v>
      </c>
      <c r="I49" s="9" t="s">
        <v>117</v>
      </c>
      <c r="J49" s="39">
        <f>SUM(K49-D12)</f>
        <v>417.79999999999927</v>
      </c>
      <c r="K49" s="23">
        <f>SUM(F49+E49)-H49</f>
        <v>19026.599999999999</v>
      </c>
      <c r="L49" s="3" t="s">
        <v>28</v>
      </c>
      <c r="M49" s="148" t="s">
        <v>323</v>
      </c>
      <c r="P49" s="5" t="s">
        <v>319</v>
      </c>
    </row>
    <row r="50" spans="1:16" s="5" customFormat="1" ht="13.5" customHeight="1">
      <c r="A50" s="3">
        <f t="shared" si="1"/>
        <v>34</v>
      </c>
      <c r="B50" s="3" t="s">
        <v>44</v>
      </c>
      <c r="C50" s="3" t="s">
        <v>45</v>
      </c>
      <c r="D50" s="3" t="s">
        <v>129</v>
      </c>
      <c r="E50" s="3">
        <v>1500</v>
      </c>
      <c r="F50" s="23">
        <v>17481</v>
      </c>
      <c r="G50" s="4">
        <v>41246</v>
      </c>
      <c r="H50" s="9">
        <v>0</v>
      </c>
      <c r="I50" s="9" t="s">
        <v>103</v>
      </c>
      <c r="J50" s="39">
        <f>SUM(K50-D12)</f>
        <v>372.20000000000073</v>
      </c>
      <c r="K50" s="23">
        <f>SUM(F50+E50)-H50</f>
        <v>18981</v>
      </c>
      <c r="L50" s="3" t="s">
        <v>28</v>
      </c>
      <c r="M50" s="148"/>
    </row>
    <row r="51" spans="1:16" s="5" customFormat="1" ht="13.5" customHeight="1">
      <c r="A51" s="3">
        <f t="shared" si="1"/>
        <v>35</v>
      </c>
      <c r="B51" s="3" t="s">
        <v>44</v>
      </c>
      <c r="C51" s="3" t="s">
        <v>45</v>
      </c>
      <c r="D51" s="3" t="s">
        <v>129</v>
      </c>
      <c r="E51" s="3">
        <v>4500</v>
      </c>
      <c r="F51" s="23">
        <v>17481</v>
      </c>
      <c r="G51" s="4">
        <v>41246</v>
      </c>
      <c r="H51" s="9">
        <v>0</v>
      </c>
      <c r="I51" s="9" t="s">
        <v>117</v>
      </c>
      <c r="J51" s="39">
        <f>SUM(K51-D12)</f>
        <v>3372.2000000000007</v>
      </c>
      <c r="K51" s="23">
        <f>SUM(F51+E51)-H51</f>
        <v>21981</v>
      </c>
      <c r="L51" s="3" t="s">
        <v>28</v>
      </c>
      <c r="M51" s="148"/>
    </row>
    <row r="52" spans="1:16" s="5" customFormat="1" ht="13.5" customHeight="1">
      <c r="A52" s="3">
        <f t="shared" si="1"/>
        <v>36</v>
      </c>
      <c r="B52" s="3" t="s">
        <v>232</v>
      </c>
      <c r="C52" s="3" t="s">
        <v>139</v>
      </c>
      <c r="D52" s="51">
        <v>3063</v>
      </c>
      <c r="E52" s="3">
        <v>1500</v>
      </c>
      <c r="F52" s="9">
        <v>17639</v>
      </c>
      <c r="G52" s="4">
        <v>41787</v>
      </c>
      <c r="H52" s="9">
        <v>0</v>
      </c>
      <c r="I52" s="9" t="s">
        <v>103</v>
      </c>
      <c r="J52" s="39">
        <f>SUM(K52-D12)</f>
        <v>530.20000000000073</v>
      </c>
      <c r="K52" s="23">
        <f t="shared" si="2"/>
        <v>19139</v>
      </c>
      <c r="L52" s="3" t="s">
        <v>28</v>
      </c>
      <c r="M52" s="148"/>
    </row>
    <row r="53" spans="1:16" s="5" customFormat="1" ht="13.5" customHeight="1">
      <c r="A53" s="3">
        <f t="shared" si="1"/>
        <v>37</v>
      </c>
      <c r="B53" s="3" t="s">
        <v>232</v>
      </c>
      <c r="C53" s="3" t="s">
        <v>139</v>
      </c>
      <c r="D53" s="51">
        <v>3063</v>
      </c>
      <c r="E53" s="3">
        <v>6000</v>
      </c>
      <c r="F53" s="9">
        <v>15731</v>
      </c>
      <c r="G53" s="4">
        <v>37964</v>
      </c>
      <c r="H53" s="9">
        <v>0</v>
      </c>
      <c r="I53" s="3" t="s">
        <v>117</v>
      </c>
      <c r="J53" s="39">
        <f>SUM(K53-D12)</f>
        <v>3122.2000000000007</v>
      </c>
      <c r="K53" s="23">
        <f>SUM(F53+E53)-H53</f>
        <v>21731</v>
      </c>
      <c r="L53" s="3" t="s">
        <v>28</v>
      </c>
      <c r="M53" s="148"/>
    </row>
    <row r="54" spans="1:16" s="5" customFormat="1" ht="13.5" customHeight="1">
      <c r="A54" s="3">
        <f t="shared" si="1"/>
        <v>38</v>
      </c>
      <c r="B54" s="3" t="s">
        <v>59</v>
      </c>
      <c r="C54" s="3" t="s">
        <v>60</v>
      </c>
      <c r="D54" s="3" t="s">
        <v>324</v>
      </c>
      <c r="E54" s="3">
        <v>1500</v>
      </c>
      <c r="F54" s="23">
        <v>18337.400000000001</v>
      </c>
      <c r="G54" s="4">
        <v>43441</v>
      </c>
      <c r="H54" s="9">
        <v>776.5</v>
      </c>
      <c r="I54" s="9" t="s">
        <v>103</v>
      </c>
      <c r="J54" s="39">
        <f>SUM(K54-D12)</f>
        <v>452.10000000000218</v>
      </c>
      <c r="K54" s="23">
        <f t="shared" si="2"/>
        <v>19060.900000000001</v>
      </c>
      <c r="L54" s="3" t="s">
        <v>28</v>
      </c>
      <c r="M54" s="148"/>
    </row>
    <row r="55" spans="1:16" s="5" customFormat="1" ht="13.5" customHeight="1">
      <c r="A55" s="3">
        <f t="shared" si="1"/>
        <v>39</v>
      </c>
      <c r="B55" s="3" t="s">
        <v>59</v>
      </c>
      <c r="C55" s="3" t="s">
        <v>60</v>
      </c>
      <c r="D55" s="3" t="s">
        <v>324</v>
      </c>
      <c r="E55" s="3">
        <v>3000</v>
      </c>
      <c r="F55" s="23">
        <v>18337.400000000001</v>
      </c>
      <c r="G55" s="4">
        <v>43441</v>
      </c>
      <c r="H55" s="9">
        <v>2146.4</v>
      </c>
      <c r="I55" s="9" t="s">
        <v>117</v>
      </c>
      <c r="J55" s="39">
        <f>SUM(K55-D12)</f>
        <v>582.20000000000073</v>
      </c>
      <c r="K55" s="23">
        <f t="shared" si="2"/>
        <v>19191</v>
      </c>
      <c r="L55" s="3" t="s">
        <v>28</v>
      </c>
      <c r="M55" s="148"/>
    </row>
    <row r="56" spans="1:16" s="5" customFormat="1" ht="13.5" customHeight="1">
      <c r="A56" s="3">
        <f t="shared" si="1"/>
        <v>40</v>
      </c>
      <c r="B56" s="3" t="s">
        <v>61</v>
      </c>
      <c r="C56" s="3" t="s">
        <v>62</v>
      </c>
      <c r="D56" s="3" t="s">
        <v>318</v>
      </c>
      <c r="E56" s="3">
        <v>1500</v>
      </c>
      <c r="F56" s="23">
        <v>18337.400000000001</v>
      </c>
      <c r="G56" s="4">
        <v>43329</v>
      </c>
      <c r="H56" s="9">
        <v>776.5</v>
      </c>
      <c r="I56" s="9" t="s">
        <v>103</v>
      </c>
      <c r="J56" s="39">
        <f>SUM(K56-D12)</f>
        <v>452.10000000000218</v>
      </c>
      <c r="K56" s="23">
        <f t="shared" si="2"/>
        <v>19060.900000000001</v>
      </c>
      <c r="L56" s="3" t="s">
        <v>28</v>
      </c>
      <c r="M56" s="148"/>
    </row>
    <row r="57" spans="1:16" s="5" customFormat="1" ht="12.75" customHeight="1">
      <c r="A57" s="3">
        <f t="shared" si="1"/>
        <v>41</v>
      </c>
      <c r="B57" s="3" t="s">
        <v>61</v>
      </c>
      <c r="C57" s="3" t="s">
        <v>62</v>
      </c>
      <c r="D57" s="3" t="s">
        <v>318</v>
      </c>
      <c r="E57" s="3">
        <v>3000</v>
      </c>
      <c r="F57" s="23">
        <v>18337.400000000001</v>
      </c>
      <c r="G57" s="4">
        <v>43329</v>
      </c>
      <c r="H57" s="9">
        <v>2146.4</v>
      </c>
      <c r="I57" s="9" t="s">
        <v>115</v>
      </c>
      <c r="J57" s="39">
        <f>SUM(K57-D12)</f>
        <v>582.20000000000073</v>
      </c>
      <c r="K57" s="23">
        <f t="shared" si="2"/>
        <v>19191</v>
      </c>
      <c r="L57" s="3" t="s">
        <v>28</v>
      </c>
      <c r="M57" s="148"/>
    </row>
    <row r="58" spans="1:16" s="5" customFormat="1" ht="13.5" customHeight="1">
      <c r="A58" s="3">
        <f t="shared" si="1"/>
        <v>42</v>
      </c>
      <c r="B58" s="3" t="s">
        <v>64</v>
      </c>
      <c r="C58" s="3" t="s">
        <v>65</v>
      </c>
      <c r="D58" s="3" t="s">
        <v>136</v>
      </c>
      <c r="E58" s="3">
        <v>3600</v>
      </c>
      <c r="F58" s="23">
        <v>18342.8</v>
      </c>
      <c r="G58" s="4">
        <v>43651</v>
      </c>
      <c r="H58" s="9">
        <v>0</v>
      </c>
      <c r="I58" s="3" t="s">
        <v>117</v>
      </c>
      <c r="J58" s="39">
        <f>SUM(K58-D12)</f>
        <v>3334</v>
      </c>
      <c r="K58" s="23">
        <f t="shared" si="2"/>
        <v>21942.799999999999</v>
      </c>
      <c r="L58" s="3" t="s">
        <v>28</v>
      </c>
      <c r="M58" s="148"/>
    </row>
    <row r="59" spans="1:16" s="5" customFormat="1" ht="13.5" customHeight="1">
      <c r="A59" s="3">
        <f t="shared" si="1"/>
        <v>43</v>
      </c>
      <c r="B59" s="3" t="s">
        <v>66</v>
      </c>
      <c r="C59" s="3" t="s">
        <v>67</v>
      </c>
      <c r="D59" s="3">
        <v>5676</v>
      </c>
      <c r="E59" s="3">
        <v>3600</v>
      </c>
      <c r="F59" s="23">
        <v>17963.7</v>
      </c>
      <c r="G59" s="4">
        <v>42307</v>
      </c>
      <c r="H59" s="9">
        <v>0</v>
      </c>
      <c r="I59" s="3" t="s">
        <v>117</v>
      </c>
      <c r="J59" s="39">
        <f>SUM(K59-D12)</f>
        <v>2954.9000000000015</v>
      </c>
      <c r="K59" s="23">
        <f t="shared" si="2"/>
        <v>21563.7</v>
      </c>
      <c r="L59" s="3" t="s">
        <v>28</v>
      </c>
      <c r="M59" s="149"/>
      <c r="N59" s="130"/>
    </row>
    <row r="60" spans="1:16" s="5" customFormat="1" ht="13.5" customHeight="1">
      <c r="A60" s="3">
        <f t="shared" si="1"/>
        <v>44</v>
      </c>
      <c r="B60" s="3" t="s">
        <v>66</v>
      </c>
      <c r="C60" s="3" t="s">
        <v>67</v>
      </c>
      <c r="D60" s="3">
        <v>3710</v>
      </c>
      <c r="E60" s="3">
        <v>3600</v>
      </c>
      <c r="F60" s="23">
        <v>17963.7</v>
      </c>
      <c r="G60" s="4">
        <v>42307</v>
      </c>
      <c r="H60" s="9">
        <v>0</v>
      </c>
      <c r="I60" s="3" t="s">
        <v>117</v>
      </c>
      <c r="J60" s="39">
        <f>SUM(K60-D12)</f>
        <v>2954.9000000000015</v>
      </c>
      <c r="K60" s="23">
        <f t="shared" si="2"/>
        <v>21563.7</v>
      </c>
      <c r="L60" s="3" t="s">
        <v>28</v>
      </c>
      <c r="M60" s="134"/>
    </row>
    <row r="61" spans="1:16" s="5" customFormat="1" ht="13.5" customHeight="1">
      <c r="A61" s="3">
        <f>A59+1</f>
        <v>44</v>
      </c>
      <c r="B61" s="3" t="s">
        <v>138</v>
      </c>
      <c r="C61" s="3" t="s">
        <v>68</v>
      </c>
      <c r="D61" s="3" t="s">
        <v>137</v>
      </c>
      <c r="E61" s="3">
        <v>3600</v>
      </c>
      <c r="F61" s="23">
        <v>16790</v>
      </c>
      <c r="G61" s="4">
        <v>38743</v>
      </c>
      <c r="H61" s="9">
        <v>0</v>
      </c>
      <c r="I61" s="3" t="s">
        <v>117</v>
      </c>
      <c r="J61" s="39">
        <f>SUM(K61-D12)</f>
        <v>1781.2000000000007</v>
      </c>
      <c r="K61" s="23">
        <f>SUM(F61+E61)-H61</f>
        <v>20390</v>
      </c>
      <c r="L61" s="3" t="s">
        <v>28</v>
      </c>
      <c r="M61" s="148"/>
    </row>
    <row r="62" spans="1:16" s="5" customFormat="1" ht="13.5" customHeight="1">
      <c r="A62" s="3">
        <f>A60+1</f>
        <v>45</v>
      </c>
      <c r="B62" s="3" t="s">
        <v>194</v>
      </c>
      <c r="C62" s="51" t="s">
        <v>195</v>
      </c>
      <c r="D62" s="51" t="s">
        <v>224</v>
      </c>
      <c r="E62" s="51">
        <v>10000</v>
      </c>
      <c r="F62" s="52">
        <v>0</v>
      </c>
      <c r="G62" s="83" t="s">
        <v>222</v>
      </c>
      <c r="H62" s="9">
        <v>0</v>
      </c>
      <c r="I62" s="3" t="s">
        <v>117</v>
      </c>
      <c r="J62" s="39" t="s">
        <v>222</v>
      </c>
      <c r="K62" s="23">
        <f t="shared" si="2"/>
        <v>10000</v>
      </c>
      <c r="L62" s="3" t="s">
        <v>28</v>
      </c>
      <c r="M62" s="148"/>
    </row>
    <row r="63" spans="1:16" s="5" customFormat="1" ht="13.5" customHeight="1">
      <c r="A63" s="3">
        <f>A62+1</f>
        <v>46</v>
      </c>
      <c r="B63" s="51" t="s">
        <v>140</v>
      </c>
      <c r="C63" s="3" t="s">
        <v>272</v>
      </c>
      <c r="D63" s="3" t="s">
        <v>141</v>
      </c>
      <c r="E63" s="3">
        <v>3000</v>
      </c>
      <c r="F63" s="23">
        <v>17963.7</v>
      </c>
      <c r="G63" s="4">
        <v>42305</v>
      </c>
      <c r="H63" s="9">
        <v>0</v>
      </c>
      <c r="I63" s="9" t="s">
        <v>117</v>
      </c>
      <c r="J63" s="39">
        <f>SUM(K63-D12)</f>
        <v>2354.9000000000015</v>
      </c>
      <c r="K63" s="23">
        <f>SUM(F63+E63)-H63</f>
        <v>20963.7</v>
      </c>
      <c r="L63" s="3" t="s">
        <v>28</v>
      </c>
      <c r="M63" s="148" t="s">
        <v>323</v>
      </c>
    </row>
    <row r="64" spans="1:16" s="5" customFormat="1" ht="12.75" customHeight="1">
      <c r="A64" s="3">
        <f t="shared" si="1"/>
        <v>47</v>
      </c>
      <c r="B64" s="3" t="s">
        <v>63</v>
      </c>
      <c r="C64" s="3" t="s">
        <v>142</v>
      </c>
      <c r="D64" s="3" t="s">
        <v>143</v>
      </c>
      <c r="E64" s="3">
        <v>3000</v>
      </c>
      <c r="F64" s="23">
        <v>17638.7</v>
      </c>
      <c r="G64" s="4">
        <v>41607</v>
      </c>
      <c r="H64" s="9">
        <v>0</v>
      </c>
      <c r="I64" s="3" t="s">
        <v>103</v>
      </c>
      <c r="J64" s="39">
        <f>SUM(K64-D12)</f>
        <v>2029.9000000000015</v>
      </c>
      <c r="K64" s="23">
        <f>SUM(F64+E64)-H64</f>
        <v>20638.7</v>
      </c>
      <c r="L64" s="3" t="s">
        <v>28</v>
      </c>
      <c r="M64" s="148"/>
    </row>
    <row r="65" spans="1:14" s="5" customFormat="1" ht="13.5" customHeight="1">
      <c r="A65" s="3">
        <f t="shared" si="1"/>
        <v>48</v>
      </c>
      <c r="B65" s="3" t="s">
        <v>63</v>
      </c>
      <c r="C65" s="3" t="s">
        <v>142</v>
      </c>
      <c r="D65" s="3" t="s">
        <v>143</v>
      </c>
      <c r="E65" s="3">
        <v>6000</v>
      </c>
      <c r="F65" s="23">
        <v>14988.6</v>
      </c>
      <c r="G65" s="4">
        <v>37271</v>
      </c>
      <c r="H65" s="9">
        <v>0</v>
      </c>
      <c r="I65" s="3" t="s">
        <v>117</v>
      </c>
      <c r="J65" s="39">
        <f>SUM(K65-D12)</f>
        <v>2379.7999999999993</v>
      </c>
      <c r="K65" s="23">
        <f>SUM(F65+E65)-H65</f>
        <v>20988.6</v>
      </c>
      <c r="L65" s="3" t="s">
        <v>28</v>
      </c>
      <c r="M65" s="148"/>
    </row>
    <row r="66" spans="1:14" s="5" customFormat="1" ht="13.5" customHeight="1">
      <c r="A66" s="3">
        <f t="shared" si="1"/>
        <v>49</v>
      </c>
      <c r="B66" s="3" t="s">
        <v>167</v>
      </c>
      <c r="C66" s="3" t="s">
        <v>168</v>
      </c>
      <c r="D66" s="3" t="s">
        <v>169</v>
      </c>
      <c r="E66" s="3" t="s">
        <v>58</v>
      </c>
      <c r="F66" s="23">
        <v>14988.6</v>
      </c>
      <c r="G66" s="4">
        <v>37271</v>
      </c>
      <c r="H66" s="9">
        <v>0</v>
      </c>
      <c r="I66" s="3" t="s">
        <v>19</v>
      </c>
      <c r="J66" s="39" t="s">
        <v>58</v>
      </c>
      <c r="K66" s="23" t="s">
        <v>58</v>
      </c>
      <c r="L66" s="3" t="s">
        <v>58</v>
      </c>
      <c r="M66" s="148"/>
    </row>
    <row r="67" spans="1:14" s="5" customFormat="1" ht="13.5" customHeight="1">
      <c r="A67" s="3">
        <f t="shared" si="1"/>
        <v>50</v>
      </c>
      <c r="B67" s="3" t="s">
        <v>69</v>
      </c>
      <c r="C67" s="3" t="s">
        <v>320</v>
      </c>
      <c r="D67" s="3" t="s">
        <v>321</v>
      </c>
      <c r="E67" s="3">
        <v>2500</v>
      </c>
      <c r="F67" s="23">
        <v>18337.400000000001</v>
      </c>
      <c r="G67" s="4">
        <v>43441</v>
      </c>
      <c r="H67" s="9">
        <v>1070.5</v>
      </c>
      <c r="I67" s="3" t="s">
        <v>117</v>
      </c>
      <c r="J67" s="39">
        <f>SUM(K67-D12)</f>
        <v>1158.1000000000022</v>
      </c>
      <c r="K67" s="23">
        <f t="shared" si="2"/>
        <v>19766.900000000001</v>
      </c>
      <c r="L67" s="3" t="s">
        <v>28</v>
      </c>
      <c r="M67" s="148"/>
    </row>
    <row r="68" spans="1:14" s="5" customFormat="1" ht="13.5" customHeight="1">
      <c r="A68" s="3">
        <f t="shared" si="1"/>
        <v>51</v>
      </c>
      <c r="B68" s="3" t="s">
        <v>70</v>
      </c>
      <c r="C68" s="3" t="s">
        <v>71</v>
      </c>
      <c r="D68" s="3" t="s">
        <v>325</v>
      </c>
      <c r="E68" s="3">
        <v>2500</v>
      </c>
      <c r="F68" s="23">
        <v>18337.400000000001</v>
      </c>
      <c r="G68" s="4">
        <v>43441</v>
      </c>
      <c r="H68" s="9">
        <v>1070.5</v>
      </c>
      <c r="I68" s="3" t="s">
        <v>117</v>
      </c>
      <c r="J68" s="39">
        <f>SUM(K68-D12)</f>
        <v>1158.1000000000022</v>
      </c>
      <c r="K68" s="23">
        <f t="shared" si="2"/>
        <v>19766.900000000001</v>
      </c>
      <c r="L68" s="3" t="s">
        <v>28</v>
      </c>
      <c r="M68" s="148"/>
    </row>
    <row r="69" spans="1:14" s="5" customFormat="1" ht="13.5" customHeight="1">
      <c r="A69" s="3">
        <f t="shared" si="1"/>
        <v>52</v>
      </c>
      <c r="B69" s="3" t="s">
        <v>70</v>
      </c>
      <c r="C69" s="3" t="s">
        <v>71</v>
      </c>
      <c r="D69" s="3" t="s">
        <v>325</v>
      </c>
      <c r="E69" s="3">
        <v>5000</v>
      </c>
      <c r="F69" s="23">
        <v>18337.400000000001</v>
      </c>
      <c r="G69" s="4">
        <v>43441</v>
      </c>
      <c r="H69" s="9">
        <v>2577.4</v>
      </c>
      <c r="I69" s="3" t="s">
        <v>115</v>
      </c>
      <c r="J69" s="39">
        <f>SUM(K69-D12)</f>
        <v>2151.2000000000007</v>
      </c>
      <c r="K69" s="23">
        <f t="shared" si="2"/>
        <v>20760</v>
      </c>
      <c r="L69" s="3" t="s">
        <v>28</v>
      </c>
      <c r="M69" s="148"/>
    </row>
    <row r="70" spans="1:14" s="5" customFormat="1" ht="13.5" customHeight="1">
      <c r="A70" s="3">
        <f t="shared" si="1"/>
        <v>53</v>
      </c>
      <c r="B70" s="3" t="s">
        <v>72</v>
      </c>
      <c r="C70" s="3" t="s">
        <v>348</v>
      </c>
      <c r="D70" s="3" t="s">
        <v>349</v>
      </c>
      <c r="E70" s="3">
        <v>2500</v>
      </c>
      <c r="F70" s="23">
        <v>18427.099999999999</v>
      </c>
      <c r="G70" s="4">
        <v>43696</v>
      </c>
      <c r="H70" s="9">
        <v>2242.6</v>
      </c>
      <c r="I70" s="3" t="s">
        <v>115</v>
      </c>
      <c r="J70" s="39">
        <f>SUM(K70-D12)</f>
        <v>75.700000000000728</v>
      </c>
      <c r="K70" s="23">
        <f t="shared" si="2"/>
        <v>18684.5</v>
      </c>
      <c r="L70" s="3" t="s">
        <v>28</v>
      </c>
      <c r="M70" s="148"/>
      <c r="N70" s="5" t="s">
        <v>351</v>
      </c>
    </row>
    <row r="71" spans="1:14" s="5" customFormat="1" ht="13.5" customHeight="1">
      <c r="A71" s="3">
        <f t="shared" si="1"/>
        <v>54</v>
      </c>
      <c r="B71" s="3" t="s">
        <v>72</v>
      </c>
      <c r="C71" s="3" t="s">
        <v>348</v>
      </c>
      <c r="D71" s="3" t="s">
        <v>350</v>
      </c>
      <c r="E71" s="3">
        <v>2500</v>
      </c>
      <c r="F71" s="23">
        <v>18427.099999999999</v>
      </c>
      <c r="G71" s="4">
        <v>43696</v>
      </c>
      <c r="H71" s="9">
        <v>2242.6</v>
      </c>
      <c r="I71" s="3" t="s">
        <v>115</v>
      </c>
      <c r="J71" s="39">
        <f>SUM(K71-D12)</f>
        <v>75.700000000000728</v>
      </c>
      <c r="K71" s="23">
        <f t="shared" si="2"/>
        <v>18684.5</v>
      </c>
      <c r="L71" s="3" t="s">
        <v>28</v>
      </c>
      <c r="M71" s="148"/>
      <c r="N71" s="5" t="s">
        <v>351</v>
      </c>
    </row>
    <row r="72" spans="1:14" s="1" customFormat="1">
      <c r="A72" s="3">
        <f t="shared" si="1"/>
        <v>55</v>
      </c>
      <c r="B72" s="3" t="s">
        <v>18</v>
      </c>
      <c r="C72" s="3" t="s">
        <v>347</v>
      </c>
      <c r="D72" s="3">
        <v>9828</v>
      </c>
      <c r="E72" s="3">
        <v>1000</v>
      </c>
      <c r="F72" s="23">
        <v>18337.400000000001</v>
      </c>
      <c r="G72" s="4">
        <v>43531</v>
      </c>
      <c r="H72" s="9">
        <v>0</v>
      </c>
      <c r="I72" s="3" t="s">
        <v>117</v>
      </c>
      <c r="J72" s="39">
        <f>SUM(K72-D12)</f>
        <v>728.60000000000218</v>
      </c>
      <c r="K72" s="23">
        <f>SUM(F72+E72)-H72</f>
        <v>19337.400000000001</v>
      </c>
      <c r="L72" s="3" t="s">
        <v>28</v>
      </c>
      <c r="M72" s="148"/>
    </row>
    <row r="73" spans="1:14" s="1" customFormat="1">
      <c r="A73" s="3">
        <f t="shared" si="1"/>
        <v>56</v>
      </c>
      <c r="B73" s="3" t="s">
        <v>87</v>
      </c>
      <c r="C73" s="3" t="s">
        <v>226</v>
      </c>
      <c r="D73" s="3" t="s">
        <v>225</v>
      </c>
      <c r="E73" s="3">
        <v>1200</v>
      </c>
      <c r="F73" s="65">
        <v>17481</v>
      </c>
      <c r="G73" s="83">
        <v>41246</v>
      </c>
      <c r="H73" s="65">
        <v>0</v>
      </c>
      <c r="I73" s="51" t="s">
        <v>103</v>
      </c>
      <c r="J73" s="39">
        <f>SUM(K73-D12)</f>
        <v>72.200000000000728</v>
      </c>
      <c r="K73" s="23">
        <f>SUM(F73+E73)-H73</f>
        <v>18681</v>
      </c>
      <c r="L73" s="132" t="s">
        <v>28</v>
      </c>
      <c r="M73" s="148" t="s">
        <v>323</v>
      </c>
    </row>
    <row r="74" spans="1:14" s="1" customFormat="1">
      <c r="F74" s="24"/>
      <c r="G74" s="30"/>
      <c r="J74" s="24"/>
      <c r="K74" s="24"/>
      <c r="M74" s="120"/>
    </row>
    <row r="75" spans="1:14" s="1" customFormat="1">
      <c r="F75" s="24"/>
      <c r="G75" s="30"/>
      <c r="J75" s="24"/>
      <c r="K75" s="24"/>
      <c r="M75" s="120"/>
    </row>
    <row r="76" spans="1:14" s="1" customFormat="1">
      <c r="F76" s="24"/>
      <c r="G76" s="30"/>
      <c r="J76" s="24"/>
      <c r="K76" s="24"/>
      <c r="M76" s="120"/>
    </row>
    <row r="77" spans="1:14" s="1" customFormat="1">
      <c r="F77" s="24"/>
      <c r="G77" s="30"/>
      <c r="J77" s="24"/>
      <c r="K77" s="24"/>
      <c r="M77" s="120"/>
    </row>
    <row r="78" spans="1:14" s="1" customFormat="1">
      <c r="F78" s="24"/>
      <c r="G78" s="30"/>
      <c r="J78" s="24"/>
      <c r="K78" s="24"/>
      <c r="M78" s="120"/>
    </row>
    <row r="79" spans="1:14" s="1" customFormat="1">
      <c r="F79" s="24"/>
      <c r="G79" s="30"/>
      <c r="J79" s="24"/>
      <c r="K79" s="24"/>
      <c r="M79" s="120"/>
    </row>
    <row r="80" spans="1:14" s="1" customFormat="1">
      <c r="F80" s="24"/>
      <c r="G80" s="30"/>
      <c r="J80" s="24"/>
      <c r="K80" s="24"/>
      <c r="M80" s="120"/>
    </row>
    <row r="81" spans="1:13" s="1" customFormat="1">
      <c r="F81" s="24"/>
      <c r="G81" s="30"/>
      <c r="J81" s="24"/>
      <c r="K81" s="24"/>
      <c r="M81" s="120"/>
    </row>
    <row r="82" spans="1:13" s="1" customFormat="1">
      <c r="F82" s="24"/>
      <c r="G82" s="30"/>
      <c r="J82" s="24"/>
      <c r="K82" s="24"/>
      <c r="M82" s="120"/>
    </row>
    <row r="83" spans="1:13" s="1" customFormat="1">
      <c r="F83" s="24"/>
      <c r="G83" s="30"/>
      <c r="J83" s="24"/>
      <c r="K83" s="24"/>
      <c r="M83" s="120"/>
    </row>
    <row r="84" spans="1:13">
      <c r="A84" s="1"/>
      <c r="B84" s="1"/>
      <c r="C84" s="1"/>
      <c r="D84" s="1"/>
      <c r="E84" s="1"/>
      <c r="F84" s="24"/>
      <c r="G84" s="30"/>
      <c r="H84" s="1"/>
      <c r="I84" s="1"/>
      <c r="J84" s="24"/>
      <c r="K84" s="24"/>
      <c r="L84" s="1"/>
    </row>
    <row r="85" spans="1:13">
      <c r="A85" s="1"/>
      <c r="B85" s="1"/>
      <c r="C85" s="1"/>
      <c r="D85" s="1"/>
      <c r="E85" s="1"/>
      <c r="F85" s="24"/>
      <c r="G85" s="30"/>
      <c r="H85" s="1"/>
      <c r="I85" s="1"/>
      <c r="J85" s="24"/>
      <c r="K85" s="24"/>
      <c r="L85" s="1"/>
    </row>
    <row r="86" spans="1:13">
      <c r="D86" s="1"/>
    </row>
    <row r="87" spans="1:13">
      <c r="C87" s="1"/>
      <c r="D87" s="1"/>
    </row>
    <row r="88" spans="1:13">
      <c r="D88" s="1"/>
    </row>
    <row r="89" spans="1:13">
      <c r="D89" s="1"/>
    </row>
    <row r="90" spans="1:13">
      <c r="D90" s="1"/>
    </row>
    <row r="91" spans="1:13">
      <c r="D91" s="1"/>
    </row>
    <row r="92" spans="1:13">
      <c r="D92" s="1"/>
    </row>
    <row r="93" spans="1:13">
      <c r="D93" s="1"/>
    </row>
    <row r="94" spans="1:13">
      <c r="D94" s="1"/>
    </row>
    <row r="95" spans="1:13">
      <c r="D95" s="1"/>
    </row>
    <row r="96" spans="1:13">
      <c r="D96" s="1"/>
    </row>
    <row r="97" spans="4:4">
      <c r="D97" s="1"/>
    </row>
    <row r="98" spans="4:4">
      <c r="D98" s="1"/>
    </row>
    <row r="99" spans="4:4">
      <c r="D99" s="1"/>
    </row>
  </sheetData>
  <mergeCells count="5">
    <mergeCell ref="C7:I7"/>
    <mergeCell ref="C8:I8"/>
    <mergeCell ref="C9:I9"/>
    <mergeCell ref="A14:L14"/>
    <mergeCell ref="G5:L5"/>
  </mergeCells>
  <phoneticPr fontId="0" type="noConversion"/>
  <conditionalFormatting sqref="J17:J19 J22:J30 J33:J34 J37:J47 J64:J65 J67:J73 J62 J50:J60">
    <cfRule type="cellIs" dxfId="302" priority="43" stopIfTrue="1" operator="between">
      <formula>10</formula>
      <formula>50</formula>
    </cfRule>
    <cfRule type="cellIs" dxfId="301" priority="44" stopIfTrue="1" operator="between">
      <formula>-500</formula>
      <formula>9.99</formula>
    </cfRule>
    <cfRule type="cellIs" dxfId="300" priority="45" stopIfTrue="1" operator="between">
      <formula>50.99</formula>
      <formula>150</formula>
    </cfRule>
  </conditionalFormatting>
  <conditionalFormatting sqref="J21">
    <cfRule type="cellIs" dxfId="299" priority="40" stopIfTrue="1" operator="between">
      <formula>10</formula>
      <formula>50</formula>
    </cfRule>
    <cfRule type="cellIs" dxfId="298" priority="41" stopIfTrue="1" operator="between">
      <formula>-500</formula>
      <formula>9.99</formula>
    </cfRule>
    <cfRule type="cellIs" dxfId="297" priority="42" stopIfTrue="1" operator="between">
      <formula>50.99</formula>
      <formula>150</formula>
    </cfRule>
  </conditionalFormatting>
  <conditionalFormatting sqref="J20">
    <cfRule type="cellIs" dxfId="296" priority="37" stopIfTrue="1" operator="between">
      <formula>10</formula>
      <formula>50</formula>
    </cfRule>
    <cfRule type="cellIs" dxfId="295" priority="38" stopIfTrue="1" operator="between">
      <formula>-500</formula>
      <formula>9.99</formula>
    </cfRule>
    <cfRule type="cellIs" dxfId="294" priority="39" stopIfTrue="1" operator="between">
      <formula>50.99</formula>
      <formula>150</formula>
    </cfRule>
  </conditionalFormatting>
  <conditionalFormatting sqref="J31:J32">
    <cfRule type="cellIs" dxfId="293" priority="34" stopIfTrue="1" operator="between">
      <formula>10</formula>
      <formula>50</formula>
    </cfRule>
    <cfRule type="cellIs" dxfId="292" priority="35" stopIfTrue="1" operator="between">
      <formula>-500</formula>
      <formula>9.99</formula>
    </cfRule>
    <cfRule type="cellIs" dxfId="291" priority="36" stopIfTrue="1" operator="between">
      <formula>50.99</formula>
      <formula>150</formula>
    </cfRule>
  </conditionalFormatting>
  <conditionalFormatting sqref="J35:J36">
    <cfRule type="cellIs" dxfId="290" priority="31" stopIfTrue="1" operator="between">
      <formula>10</formula>
      <formula>50</formula>
    </cfRule>
    <cfRule type="cellIs" dxfId="289" priority="32" stopIfTrue="1" operator="between">
      <formula>-500</formula>
      <formula>9.99</formula>
    </cfRule>
    <cfRule type="cellIs" dxfId="288" priority="33" stopIfTrue="1" operator="between">
      <formula>50.99</formula>
      <formula>150</formula>
    </cfRule>
  </conditionalFormatting>
  <conditionalFormatting sqref="L43">
    <cfRule type="cellIs" dxfId="287" priority="22" stopIfTrue="1" operator="between">
      <formula>10</formula>
      <formula>50</formula>
    </cfRule>
    <cfRule type="cellIs" dxfId="286" priority="23" stopIfTrue="1" operator="between">
      <formula>-500</formula>
      <formula>9.99</formula>
    </cfRule>
    <cfRule type="cellIs" dxfId="285" priority="24" stopIfTrue="1" operator="between">
      <formula>50.99</formula>
      <formula>150</formula>
    </cfRule>
  </conditionalFormatting>
  <conditionalFormatting sqref="K43">
    <cfRule type="cellIs" dxfId="284" priority="25" stopIfTrue="1" operator="between">
      <formula>10</formula>
      <formula>50</formula>
    </cfRule>
    <cfRule type="cellIs" dxfId="283" priority="26" stopIfTrue="1" operator="between">
      <formula>-500</formula>
      <formula>9.99</formula>
    </cfRule>
    <cfRule type="cellIs" dxfId="282" priority="27" stopIfTrue="1" operator="between">
      <formula>50.99</formula>
      <formula>150</formula>
    </cfRule>
  </conditionalFormatting>
  <conditionalFormatting sqref="J48:J49">
    <cfRule type="cellIs" dxfId="281" priority="19" stopIfTrue="1" operator="between">
      <formula>10</formula>
      <formula>50</formula>
    </cfRule>
    <cfRule type="cellIs" dxfId="280" priority="20" stopIfTrue="1" operator="between">
      <formula>-500</formula>
      <formula>9.99</formula>
    </cfRule>
    <cfRule type="cellIs" dxfId="279" priority="21" stopIfTrue="1" operator="between">
      <formula>50.99</formula>
      <formula>150</formula>
    </cfRule>
  </conditionalFormatting>
  <conditionalFormatting sqref="J63">
    <cfRule type="cellIs" dxfId="278" priority="16" stopIfTrue="1" operator="between">
      <formula>10</formula>
      <formula>50</formula>
    </cfRule>
    <cfRule type="cellIs" dxfId="277" priority="17" stopIfTrue="1" operator="between">
      <formula>-500</formula>
      <formula>9.99</formula>
    </cfRule>
    <cfRule type="cellIs" dxfId="276" priority="18" stopIfTrue="1" operator="between">
      <formula>50.99</formula>
      <formula>150</formula>
    </cfRule>
  </conditionalFormatting>
  <conditionalFormatting sqref="J61">
    <cfRule type="cellIs" dxfId="275" priority="4" stopIfTrue="1" operator="between">
      <formula>10</formula>
      <formula>50</formula>
    </cfRule>
    <cfRule type="cellIs" dxfId="274" priority="5" stopIfTrue="1" operator="between">
      <formula>-500</formula>
      <formula>9.99</formula>
    </cfRule>
    <cfRule type="cellIs" dxfId="273" priority="6" stopIfTrue="1" operator="between">
      <formula>50.99</formula>
      <formula>150</formula>
    </cfRule>
  </conditionalFormatting>
  <conditionalFormatting sqref="J66">
    <cfRule type="cellIs" dxfId="272" priority="1" stopIfTrue="1" operator="between">
      <formula>10</formula>
      <formula>50</formula>
    </cfRule>
    <cfRule type="cellIs" dxfId="271" priority="2" stopIfTrue="1" operator="between">
      <formula>-500</formula>
      <formula>9.99</formula>
    </cfRule>
    <cfRule type="cellIs" dxfId="270" priority="3" stopIfTrue="1" operator="between">
      <formula>50.99</formula>
      <formula>150</formula>
    </cfRule>
  </conditionalFormatting>
  <printOptions horizontalCentered="1"/>
  <pageMargins left="0.196850393700787" right="0.196850393700787" top="0.196850393700787" bottom="0.196850393700787" header="0.511811023622047" footer="0.511811023622047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7"/>
  <sheetViews>
    <sheetView zoomScale="107" zoomScaleNormal="107" workbookViewId="0">
      <selection activeCell="R23" sqref="R23"/>
    </sheetView>
  </sheetViews>
  <sheetFormatPr defaultRowHeight="12.75"/>
  <cols>
    <col min="1" max="1" width="6.42578125" customWidth="1"/>
    <col min="2" max="2" width="15.7109375" customWidth="1"/>
    <col min="3" max="4" width="10.85546875" customWidth="1"/>
    <col min="5" max="5" width="7.85546875" customWidth="1"/>
    <col min="6" max="6" width="12" customWidth="1"/>
    <col min="7" max="7" width="9.42578125" style="28" customWidth="1"/>
    <col min="8" max="8" width="11.140625" customWidth="1"/>
    <col min="9" max="9" width="4.7109375" customWidth="1"/>
    <col min="10" max="10" width="9.85546875" customWidth="1"/>
    <col min="11" max="11" width="11.5703125" style="22" customWidth="1"/>
    <col min="12" max="12" width="5.7109375" style="5" customWidth="1"/>
    <col min="13" max="13" width="11.5703125" style="55" customWidth="1"/>
  </cols>
  <sheetData>
    <row r="1" spans="1:13" ht="15.75" customHeight="1">
      <c r="A1" s="55"/>
      <c r="C1" s="55"/>
      <c r="F1" s="22"/>
      <c r="J1" s="22"/>
      <c r="L1"/>
    </row>
    <row r="2" spans="1:13">
      <c r="A2" s="55"/>
      <c r="C2" s="55"/>
      <c r="F2" s="22"/>
      <c r="J2" s="22"/>
      <c r="L2"/>
    </row>
    <row r="3" spans="1:13">
      <c r="A3" s="55"/>
      <c r="B3" s="97" t="s">
        <v>90</v>
      </c>
      <c r="C3" s="55"/>
      <c r="F3" s="22"/>
      <c r="J3" s="22"/>
      <c r="L3"/>
    </row>
    <row r="4" spans="1:13">
      <c r="A4" s="55"/>
      <c r="B4" s="98">
        <f ca="1">TODAY()</f>
        <v>44109</v>
      </c>
      <c r="C4" s="55"/>
      <c r="F4" s="22"/>
      <c r="J4" s="22"/>
      <c r="L4"/>
    </row>
    <row r="5" spans="1:13" ht="21" thickBot="1">
      <c r="A5" s="56"/>
      <c r="B5" s="116" t="s">
        <v>0</v>
      </c>
      <c r="C5" s="13"/>
      <c r="D5" s="116"/>
      <c r="E5" s="116"/>
      <c r="F5" s="116"/>
      <c r="G5" s="174" t="s">
        <v>307</v>
      </c>
      <c r="H5" s="174"/>
      <c r="I5" s="174"/>
      <c r="J5" s="174"/>
      <c r="K5" s="174"/>
      <c r="L5" s="13"/>
    </row>
    <row r="6" spans="1:13" ht="8.25" customHeight="1">
      <c r="A6" s="55"/>
      <c r="C6" s="55"/>
      <c r="F6" s="22"/>
      <c r="J6" s="22"/>
      <c r="L6"/>
    </row>
    <row r="7" spans="1:13" ht="27.75" customHeight="1">
      <c r="A7" s="55"/>
      <c r="C7" s="162" t="s">
        <v>108</v>
      </c>
      <c r="D7" s="163"/>
      <c r="E7" s="163"/>
      <c r="F7" s="163"/>
      <c r="G7" s="163"/>
      <c r="H7" s="163"/>
      <c r="I7" s="164"/>
      <c r="J7" s="22"/>
      <c r="K7" s="84" t="s">
        <v>94</v>
      </c>
      <c r="L7"/>
    </row>
    <row r="8" spans="1:13" ht="13.9" customHeight="1">
      <c r="A8" s="55"/>
      <c r="B8" s="7"/>
      <c r="C8" s="165" t="s">
        <v>29</v>
      </c>
      <c r="D8" s="179"/>
      <c r="E8" s="179"/>
      <c r="F8" s="179"/>
      <c r="G8" s="179"/>
      <c r="H8" s="179"/>
      <c r="I8" s="180"/>
      <c r="J8" s="22"/>
      <c r="K8" s="34" t="s">
        <v>95</v>
      </c>
      <c r="L8"/>
    </row>
    <row r="9" spans="1:13" ht="15">
      <c r="A9" s="55"/>
      <c r="B9" s="7"/>
      <c r="C9" s="168" t="s">
        <v>326</v>
      </c>
      <c r="D9" s="169"/>
      <c r="E9" s="169"/>
      <c r="F9" s="169"/>
      <c r="G9" s="169"/>
      <c r="H9" s="169"/>
      <c r="I9" s="170"/>
      <c r="J9" s="22"/>
      <c r="K9" s="35" t="s">
        <v>96</v>
      </c>
      <c r="L9"/>
    </row>
    <row r="10" spans="1:13" ht="14.25">
      <c r="A10" s="55"/>
      <c r="B10" s="121" t="s">
        <v>292</v>
      </c>
      <c r="C10" s="59"/>
      <c r="D10" s="8"/>
      <c r="E10" s="8"/>
      <c r="F10" s="21"/>
      <c r="G10" s="27"/>
      <c r="H10" s="8"/>
      <c r="I10" s="8"/>
      <c r="J10" s="22"/>
      <c r="K10" s="36" t="s">
        <v>101</v>
      </c>
      <c r="L10"/>
    </row>
    <row r="11" spans="1:13" ht="15">
      <c r="A11" s="55"/>
      <c r="B11" s="45" t="s">
        <v>209</v>
      </c>
      <c r="C11" s="55"/>
      <c r="D11" s="14" t="s">
        <v>16</v>
      </c>
      <c r="E11" s="15"/>
      <c r="F11" s="25" t="s">
        <v>17</v>
      </c>
      <c r="G11" s="29"/>
      <c r="H11" s="18" t="s">
        <v>174</v>
      </c>
      <c r="I11" s="6"/>
      <c r="J11" s="22"/>
      <c r="K11" s="49" t="s">
        <v>97</v>
      </c>
      <c r="L11"/>
    </row>
    <row r="12" spans="1:13" ht="17.25" customHeight="1">
      <c r="A12" s="55"/>
      <c r="B12" s="58">
        <v>44029</v>
      </c>
      <c r="C12" s="55"/>
      <c r="D12" s="46">
        <f>AIRFRAME!D12</f>
        <v>18608.8</v>
      </c>
      <c r="E12" s="72"/>
      <c r="F12" s="47" t="str">
        <f>AIRFRAME!F12</f>
        <v>18686,9</v>
      </c>
      <c r="G12" s="73"/>
      <c r="H12" s="48">
        <f>AIRFRAME!H12</f>
        <v>14478</v>
      </c>
      <c r="I12" s="6"/>
      <c r="J12" s="22"/>
      <c r="K12" s="50" t="s">
        <v>98</v>
      </c>
      <c r="L12"/>
    </row>
    <row r="13" spans="1:13" ht="8.25" customHeight="1">
      <c r="A13" s="55"/>
      <c r="B13" s="7"/>
      <c r="C13" s="55"/>
      <c r="D13" s="8"/>
      <c r="E13" s="8"/>
      <c r="F13" s="19"/>
      <c r="G13" s="8"/>
      <c r="H13" s="19"/>
      <c r="I13" s="6"/>
      <c r="K13"/>
      <c r="L13"/>
    </row>
    <row r="14" spans="1:13" ht="13.5" customHeight="1">
      <c r="A14" s="171" t="s">
        <v>21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3"/>
      <c r="M14" s="140"/>
    </row>
    <row r="15" spans="1:13" s="2" customFormat="1" ht="13.5" customHeight="1">
      <c r="A15" s="16"/>
      <c r="B15" s="175" t="s">
        <v>2</v>
      </c>
      <c r="C15" s="175" t="s">
        <v>3</v>
      </c>
      <c r="D15" s="53" t="s">
        <v>5</v>
      </c>
      <c r="E15" s="53" t="s">
        <v>7</v>
      </c>
      <c r="F15" s="175" t="s">
        <v>188</v>
      </c>
      <c r="G15" s="62" t="s">
        <v>14</v>
      </c>
      <c r="H15" s="53" t="s">
        <v>10</v>
      </c>
      <c r="I15" s="175" t="s">
        <v>4</v>
      </c>
      <c r="J15" s="53" t="s">
        <v>11</v>
      </c>
      <c r="K15" s="181" t="s">
        <v>175</v>
      </c>
      <c r="L15" s="177" t="s">
        <v>291</v>
      </c>
      <c r="M15" s="137" t="s">
        <v>286</v>
      </c>
    </row>
    <row r="16" spans="1:13" s="2" customFormat="1" ht="13.5" customHeight="1">
      <c r="A16" s="17" t="s">
        <v>196</v>
      </c>
      <c r="B16" s="176"/>
      <c r="C16" s="176"/>
      <c r="D16" s="54" t="s">
        <v>6</v>
      </c>
      <c r="E16" s="54" t="s">
        <v>8</v>
      </c>
      <c r="F16" s="176"/>
      <c r="G16" s="63" t="s">
        <v>15</v>
      </c>
      <c r="H16" s="54" t="s">
        <v>9</v>
      </c>
      <c r="I16" s="176"/>
      <c r="J16" s="54" t="s">
        <v>12</v>
      </c>
      <c r="K16" s="182"/>
      <c r="L16" s="178"/>
      <c r="M16" s="138" t="s">
        <v>287</v>
      </c>
    </row>
    <row r="17" spans="1:19">
      <c r="A17" s="3">
        <v>1</v>
      </c>
      <c r="B17" s="85" t="s">
        <v>73</v>
      </c>
      <c r="C17" s="33" t="s">
        <v>74</v>
      </c>
      <c r="D17" s="33" t="s">
        <v>173</v>
      </c>
      <c r="E17" s="3" t="s">
        <v>19</v>
      </c>
      <c r="F17" s="9">
        <v>0</v>
      </c>
      <c r="G17" s="4">
        <v>43476</v>
      </c>
      <c r="H17" s="9">
        <v>0</v>
      </c>
      <c r="I17" s="3">
        <v>0</v>
      </c>
      <c r="J17" s="41" t="s">
        <v>19</v>
      </c>
      <c r="K17" s="23" t="s">
        <v>19</v>
      </c>
      <c r="L17" s="3" t="s">
        <v>28</v>
      </c>
      <c r="M17" s="135"/>
    </row>
    <row r="18" spans="1:19" s="12" customFormat="1" ht="12" customHeight="1">
      <c r="A18" s="82"/>
      <c r="B18" s="95" t="s">
        <v>214</v>
      </c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139"/>
    </row>
    <row r="19" spans="1:19">
      <c r="A19" s="3">
        <f>A17+1</f>
        <v>2</v>
      </c>
      <c r="B19" s="86" t="s">
        <v>311</v>
      </c>
      <c r="C19" s="3" t="s">
        <v>74</v>
      </c>
      <c r="D19" s="3" t="s">
        <v>173</v>
      </c>
      <c r="E19" s="3" t="s">
        <v>222</v>
      </c>
      <c r="F19" s="9" t="s">
        <v>278</v>
      </c>
      <c r="G19" s="4" t="s">
        <v>222</v>
      </c>
      <c r="H19" s="9" t="s">
        <v>222</v>
      </c>
      <c r="I19" s="3"/>
      <c r="J19" s="42" t="s">
        <v>222</v>
      </c>
      <c r="K19" s="23" t="s">
        <v>222</v>
      </c>
      <c r="L19" s="3" t="s">
        <v>222</v>
      </c>
      <c r="M19" s="135"/>
    </row>
    <row r="20" spans="1:19">
      <c r="A20" s="3">
        <f>A19+1</f>
        <v>3</v>
      </c>
      <c r="B20" s="86" t="s">
        <v>234</v>
      </c>
      <c r="C20" s="3" t="s">
        <v>74</v>
      </c>
      <c r="D20" s="3" t="s">
        <v>173</v>
      </c>
      <c r="E20" s="3">
        <v>150</v>
      </c>
      <c r="F20" s="9">
        <v>18608.8</v>
      </c>
      <c r="G20" s="4">
        <v>44055</v>
      </c>
      <c r="H20" s="9">
        <v>0</v>
      </c>
      <c r="I20" s="3">
        <v>0</v>
      </c>
      <c r="J20" s="42" t="e">
        <f>SUM(K20-F12)</f>
        <v>#VALUE!</v>
      </c>
      <c r="K20" s="23">
        <f>SUM(F20+E20-H20)</f>
        <v>18758.8</v>
      </c>
      <c r="L20" s="3" t="s">
        <v>28</v>
      </c>
      <c r="M20" s="142"/>
    </row>
    <row r="21" spans="1:19">
      <c r="A21" s="3">
        <f>A20+1</f>
        <v>4</v>
      </c>
      <c r="B21" s="86" t="s">
        <v>236</v>
      </c>
      <c r="C21" s="3" t="s">
        <v>74</v>
      </c>
      <c r="D21" s="3" t="s">
        <v>173</v>
      </c>
      <c r="E21" s="3">
        <v>200</v>
      </c>
      <c r="F21" s="9">
        <v>18589.3</v>
      </c>
      <c r="G21" s="4">
        <v>43976</v>
      </c>
      <c r="H21" s="9">
        <v>0</v>
      </c>
      <c r="I21" s="3">
        <v>0</v>
      </c>
      <c r="J21" s="42" t="e">
        <f>SUM(K21-F12)</f>
        <v>#VALUE!</v>
      </c>
      <c r="K21" s="23">
        <f>SUM(F21+E21-H21)</f>
        <v>18789.3</v>
      </c>
      <c r="L21" s="3" t="s">
        <v>28</v>
      </c>
      <c r="M21" s="142"/>
    </row>
    <row r="22" spans="1:19">
      <c r="A22" s="3">
        <f t="shared" ref="A22:A67" si="0">A21+1</f>
        <v>5</v>
      </c>
      <c r="B22" s="86" t="s">
        <v>235</v>
      </c>
      <c r="C22" s="3" t="s">
        <v>74</v>
      </c>
      <c r="D22" s="3" t="s">
        <v>173</v>
      </c>
      <c r="E22" s="3">
        <v>365</v>
      </c>
      <c r="F22" s="9">
        <v>18589.3</v>
      </c>
      <c r="G22" s="4">
        <v>43976</v>
      </c>
      <c r="H22" s="64">
        <v>0</v>
      </c>
      <c r="I22" s="3">
        <v>0</v>
      </c>
      <c r="J22" s="66">
        <f>SUM(K22-B12)-H22</f>
        <v>312</v>
      </c>
      <c r="K22" s="70">
        <f>G22+E22</f>
        <v>44341</v>
      </c>
      <c r="L22" s="3" t="s">
        <v>93</v>
      </c>
      <c r="M22" s="142"/>
    </row>
    <row r="23" spans="1:19">
      <c r="A23" s="3">
        <f t="shared" si="0"/>
        <v>6</v>
      </c>
      <c r="B23" s="86" t="s">
        <v>153</v>
      </c>
      <c r="C23" s="3" t="s">
        <v>74</v>
      </c>
      <c r="D23" s="3" t="s">
        <v>173</v>
      </c>
      <c r="E23" s="3">
        <v>300</v>
      </c>
      <c r="F23" s="9">
        <v>18589.3</v>
      </c>
      <c r="G23" s="4">
        <v>43976</v>
      </c>
      <c r="H23" s="9">
        <v>0</v>
      </c>
      <c r="I23" s="3">
        <v>0</v>
      </c>
      <c r="J23" s="42" t="e">
        <f>SUM(K23-F12)</f>
        <v>#VALUE!</v>
      </c>
      <c r="K23" s="23">
        <f t="shared" ref="K23:K51" si="1">SUM(F23+E23-H23)</f>
        <v>18889.3</v>
      </c>
      <c r="L23" s="3" t="s">
        <v>28</v>
      </c>
      <c r="M23" s="142" t="s">
        <v>299</v>
      </c>
    </row>
    <row r="24" spans="1:19">
      <c r="A24" s="3">
        <f>A23+1</f>
        <v>7</v>
      </c>
      <c r="B24" s="86" t="s">
        <v>239</v>
      </c>
      <c r="C24" s="3" t="s">
        <v>74</v>
      </c>
      <c r="D24" s="3" t="s">
        <v>173</v>
      </c>
      <c r="E24" s="3">
        <v>500</v>
      </c>
      <c r="F24" s="9" t="s">
        <v>237</v>
      </c>
      <c r="G24" s="4" t="s">
        <v>240</v>
      </c>
      <c r="H24" s="112" t="s">
        <v>241</v>
      </c>
      <c r="I24" s="109" t="s">
        <v>229</v>
      </c>
      <c r="J24" s="110" t="s">
        <v>238</v>
      </c>
      <c r="K24" s="111" t="s">
        <v>238</v>
      </c>
      <c r="L24" s="109" t="s">
        <v>231</v>
      </c>
      <c r="M24" s="135"/>
    </row>
    <row r="25" spans="1:19">
      <c r="A25" s="3">
        <f>A24+1</f>
        <v>8</v>
      </c>
      <c r="B25" s="86" t="s">
        <v>205</v>
      </c>
      <c r="C25" s="3" t="s">
        <v>74</v>
      </c>
      <c r="D25" s="3" t="s">
        <v>173</v>
      </c>
      <c r="E25" s="3">
        <v>600</v>
      </c>
      <c r="F25" s="9">
        <v>18511.2</v>
      </c>
      <c r="G25" s="4">
        <v>43976</v>
      </c>
      <c r="H25" s="9">
        <v>0</v>
      </c>
      <c r="I25" s="3">
        <v>0</v>
      </c>
      <c r="J25" s="42">
        <f>SUM(K25-D12)</f>
        <v>502.40000000000146</v>
      </c>
      <c r="K25" s="23">
        <f>SUM(F25+E25-H25)</f>
        <v>19111.2</v>
      </c>
      <c r="L25" s="3" t="s">
        <v>28</v>
      </c>
      <c r="M25" s="135"/>
    </row>
    <row r="26" spans="1:19">
      <c r="A26" s="3">
        <f>A25+1</f>
        <v>9</v>
      </c>
      <c r="B26" s="86" t="s">
        <v>208</v>
      </c>
      <c r="C26" s="3" t="s">
        <v>74</v>
      </c>
      <c r="D26" s="3" t="s">
        <v>173</v>
      </c>
      <c r="E26" s="3">
        <v>1000</v>
      </c>
      <c r="F26" s="9" t="s">
        <v>237</v>
      </c>
      <c r="G26" s="4" t="s">
        <v>242</v>
      </c>
      <c r="H26" s="112" t="s">
        <v>241</v>
      </c>
      <c r="I26" s="109" t="s">
        <v>229</v>
      </c>
      <c r="J26" s="110" t="s">
        <v>238</v>
      </c>
      <c r="K26" s="111" t="s">
        <v>238</v>
      </c>
      <c r="L26" s="109" t="s">
        <v>231</v>
      </c>
      <c r="M26" s="135"/>
    </row>
    <row r="27" spans="1:19">
      <c r="A27" s="3">
        <f>A26+1</f>
        <v>10</v>
      </c>
      <c r="B27" s="86" t="s">
        <v>206</v>
      </c>
      <c r="C27" s="3" t="s">
        <v>74</v>
      </c>
      <c r="D27" s="3" t="s">
        <v>173</v>
      </c>
      <c r="E27" s="3">
        <v>1500</v>
      </c>
      <c r="F27" s="9" t="s">
        <v>237</v>
      </c>
      <c r="G27" s="4" t="s">
        <v>243</v>
      </c>
      <c r="H27" s="112" t="s">
        <v>241</v>
      </c>
      <c r="I27" s="109" t="s">
        <v>229</v>
      </c>
      <c r="J27" s="110" t="s">
        <v>238</v>
      </c>
      <c r="K27" s="111" t="s">
        <v>238</v>
      </c>
      <c r="L27" s="109" t="s">
        <v>231</v>
      </c>
      <c r="M27" s="153"/>
      <c r="N27" s="151"/>
      <c r="O27" s="151"/>
      <c r="P27" s="151"/>
    </row>
    <row r="28" spans="1:19">
      <c r="A28" s="3">
        <f>A27+1</f>
        <v>11</v>
      </c>
      <c r="B28" s="86" t="s">
        <v>207</v>
      </c>
      <c r="C28" s="3" t="s">
        <v>74</v>
      </c>
      <c r="D28" s="3" t="s">
        <v>173</v>
      </c>
      <c r="E28" s="3">
        <v>1750</v>
      </c>
      <c r="F28" s="9">
        <v>17491.400000000001</v>
      </c>
      <c r="G28" s="4"/>
      <c r="H28" s="9">
        <v>0</v>
      </c>
      <c r="I28" s="3">
        <v>0</v>
      </c>
      <c r="J28" s="42">
        <f>SUM(K28-D12)</f>
        <v>632.60000000000218</v>
      </c>
      <c r="K28" s="23">
        <f>SUM(F28+E28-H28)</f>
        <v>19241.400000000001</v>
      </c>
      <c r="L28" s="3" t="s">
        <v>28</v>
      </c>
      <c r="M28" s="153"/>
      <c r="N28" s="151"/>
      <c r="O28" s="151"/>
    </row>
    <row r="29" spans="1:19" s="12" customFormat="1" ht="12" customHeight="1">
      <c r="A29" s="82"/>
      <c r="B29" s="95" t="s">
        <v>217</v>
      </c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154"/>
      <c r="N29"/>
      <c r="O29"/>
      <c r="P29"/>
      <c r="Q29"/>
      <c r="R29"/>
      <c r="S29"/>
    </row>
    <row r="30" spans="1:19">
      <c r="A30" s="3">
        <f>A28+1</f>
        <v>12</v>
      </c>
      <c r="B30" s="85" t="s">
        <v>75</v>
      </c>
      <c r="C30" s="3">
        <v>6890550</v>
      </c>
      <c r="D30" s="3" t="s">
        <v>327</v>
      </c>
      <c r="E30" s="3">
        <v>1750</v>
      </c>
      <c r="F30" s="9">
        <v>17481</v>
      </c>
      <c r="G30" s="4">
        <v>41255</v>
      </c>
      <c r="H30" s="9">
        <v>0</v>
      </c>
      <c r="I30" s="3">
        <v>0</v>
      </c>
      <c r="J30" s="42" t="e">
        <f>SUM(K30-F12)</f>
        <v>#VALUE!</v>
      </c>
      <c r="K30" s="23">
        <f t="shared" si="1"/>
        <v>19231</v>
      </c>
      <c r="L30" s="3" t="s">
        <v>28</v>
      </c>
      <c r="M30" s="154"/>
    </row>
    <row r="31" spans="1:19">
      <c r="A31" s="3">
        <f t="shared" si="0"/>
        <v>13</v>
      </c>
      <c r="B31" s="85" t="s">
        <v>75</v>
      </c>
      <c r="C31" s="3">
        <v>6890550</v>
      </c>
      <c r="D31" s="3" t="s">
        <v>327</v>
      </c>
      <c r="E31" s="3">
        <v>3500</v>
      </c>
      <c r="F31" s="9">
        <v>17481</v>
      </c>
      <c r="G31" s="4">
        <v>41255</v>
      </c>
      <c r="H31" s="9">
        <v>0</v>
      </c>
      <c r="I31" s="3">
        <v>0</v>
      </c>
      <c r="J31" s="42" t="e">
        <f>SUM(K31-F12)</f>
        <v>#VALUE!</v>
      </c>
      <c r="K31" s="23">
        <f t="shared" si="1"/>
        <v>20981</v>
      </c>
      <c r="L31" s="3" t="s">
        <v>28</v>
      </c>
      <c r="M31" s="155"/>
    </row>
    <row r="32" spans="1:19" ht="15">
      <c r="A32" s="3">
        <f t="shared" si="0"/>
        <v>14</v>
      </c>
      <c r="B32" s="86" t="s">
        <v>190</v>
      </c>
      <c r="C32" s="3">
        <v>23079638</v>
      </c>
      <c r="D32" s="3" t="s">
        <v>329</v>
      </c>
      <c r="E32" s="3">
        <v>3550</v>
      </c>
      <c r="F32" s="9">
        <v>17481</v>
      </c>
      <c r="G32" s="4">
        <v>41255</v>
      </c>
      <c r="H32" s="9">
        <v>0</v>
      </c>
      <c r="I32" s="3">
        <v>0</v>
      </c>
      <c r="J32" s="42" t="e">
        <f>SUM(K32-F12)</f>
        <v>#VALUE!</v>
      </c>
      <c r="K32" s="23">
        <f t="shared" si="1"/>
        <v>21031</v>
      </c>
      <c r="L32" s="3" t="s">
        <v>28</v>
      </c>
      <c r="M32" s="156"/>
    </row>
    <row r="33" spans="1:19">
      <c r="A33" s="3">
        <f t="shared" si="0"/>
        <v>15</v>
      </c>
      <c r="B33" s="87" t="s">
        <v>190</v>
      </c>
      <c r="C33" s="38">
        <v>23079638</v>
      </c>
      <c r="D33" s="38" t="s">
        <v>329</v>
      </c>
      <c r="E33" s="38">
        <v>9150</v>
      </c>
      <c r="F33" s="68">
        <v>13802</v>
      </c>
      <c r="G33" s="31">
        <v>41255</v>
      </c>
      <c r="H33" s="68">
        <v>0</v>
      </c>
      <c r="I33" s="38">
        <v>0</v>
      </c>
      <c r="J33" s="67">
        <f>SUM(K33-H12)</f>
        <v>8474</v>
      </c>
      <c r="K33" s="69">
        <f t="shared" si="1"/>
        <v>22952</v>
      </c>
      <c r="L33" s="38" t="s">
        <v>77</v>
      </c>
      <c r="M33" s="154"/>
    </row>
    <row r="34" spans="1:19">
      <c r="A34" s="3">
        <f t="shared" si="0"/>
        <v>16</v>
      </c>
      <c r="B34" s="86" t="s">
        <v>178</v>
      </c>
      <c r="C34" s="3">
        <v>6890501</v>
      </c>
      <c r="D34" s="3" t="s">
        <v>330</v>
      </c>
      <c r="E34" s="3">
        <v>15000</v>
      </c>
      <c r="F34" s="9">
        <v>17481</v>
      </c>
      <c r="G34" s="4">
        <v>41255</v>
      </c>
      <c r="H34" s="9">
        <v>10381.6</v>
      </c>
      <c r="I34" s="3">
        <v>0</v>
      </c>
      <c r="J34" s="42" t="e">
        <f>SUM(K34-F12)</f>
        <v>#VALUE!</v>
      </c>
      <c r="K34" s="23">
        <f t="shared" si="1"/>
        <v>22099.4</v>
      </c>
      <c r="L34" s="3" t="s">
        <v>28</v>
      </c>
      <c r="M34" s="157"/>
    </row>
    <row r="35" spans="1:19">
      <c r="A35" s="3">
        <f t="shared" si="0"/>
        <v>17</v>
      </c>
      <c r="B35" s="87" t="s">
        <v>178</v>
      </c>
      <c r="C35" s="38">
        <v>6890501</v>
      </c>
      <c r="D35" s="38" t="s">
        <v>331</v>
      </c>
      <c r="E35" s="38">
        <v>30000</v>
      </c>
      <c r="F35" s="68">
        <v>13802</v>
      </c>
      <c r="G35" s="31">
        <v>41255</v>
      </c>
      <c r="H35" s="68">
        <v>8175</v>
      </c>
      <c r="I35" s="38">
        <v>0</v>
      </c>
      <c r="J35" s="67">
        <f>SUM(K35-H12)</f>
        <v>21149</v>
      </c>
      <c r="K35" s="69">
        <f t="shared" si="1"/>
        <v>35627</v>
      </c>
      <c r="L35" s="38" t="s">
        <v>77</v>
      </c>
      <c r="M35" s="154"/>
    </row>
    <row r="36" spans="1:19">
      <c r="A36" s="3">
        <f t="shared" si="0"/>
        <v>18</v>
      </c>
      <c r="B36" s="86" t="s">
        <v>179</v>
      </c>
      <c r="C36" s="3" t="s">
        <v>332</v>
      </c>
      <c r="D36" s="3" t="s">
        <v>333</v>
      </c>
      <c r="E36" s="3">
        <v>15000</v>
      </c>
      <c r="F36" s="9">
        <v>17481</v>
      </c>
      <c r="G36" s="4">
        <v>41255</v>
      </c>
      <c r="H36" s="9">
        <v>3495.9</v>
      </c>
      <c r="I36" s="3">
        <v>0</v>
      </c>
      <c r="J36" s="42" t="e">
        <f>SUM(K36-F12)</f>
        <v>#VALUE!</v>
      </c>
      <c r="K36" s="23">
        <f t="shared" si="1"/>
        <v>28985.1</v>
      </c>
      <c r="L36" s="3" t="s">
        <v>28</v>
      </c>
      <c r="M36" s="154"/>
    </row>
    <row r="37" spans="1:19">
      <c r="A37" s="3">
        <f t="shared" si="0"/>
        <v>19</v>
      </c>
      <c r="B37" s="87" t="s">
        <v>179</v>
      </c>
      <c r="C37" s="38" t="s">
        <v>332</v>
      </c>
      <c r="D37" s="38" t="s">
        <v>333</v>
      </c>
      <c r="E37" s="38">
        <v>30000</v>
      </c>
      <c r="F37" s="68">
        <v>13802</v>
      </c>
      <c r="G37" s="31">
        <v>41255</v>
      </c>
      <c r="H37" s="68">
        <v>2875</v>
      </c>
      <c r="I37" s="38">
        <v>0</v>
      </c>
      <c r="J37" s="67">
        <f>SUM(K37-H12)</f>
        <v>26449</v>
      </c>
      <c r="K37" s="69">
        <f t="shared" si="1"/>
        <v>40927</v>
      </c>
      <c r="L37" s="38" t="s">
        <v>77</v>
      </c>
      <c r="M37" s="154"/>
    </row>
    <row r="38" spans="1:19">
      <c r="A38" s="3">
        <f t="shared" si="0"/>
        <v>20</v>
      </c>
      <c r="B38" s="86" t="s">
        <v>180</v>
      </c>
      <c r="C38" s="3" t="s">
        <v>332</v>
      </c>
      <c r="D38" s="3" t="s">
        <v>333</v>
      </c>
      <c r="E38" s="3">
        <v>15000</v>
      </c>
      <c r="F38" s="9">
        <v>17481</v>
      </c>
      <c r="G38" s="4">
        <v>41255</v>
      </c>
      <c r="H38" s="9">
        <v>3495.9</v>
      </c>
      <c r="I38" s="3">
        <v>0</v>
      </c>
      <c r="J38" s="42" t="e">
        <f>SUM(K38-F12)</f>
        <v>#VALUE!</v>
      </c>
      <c r="K38" s="23">
        <f t="shared" si="1"/>
        <v>28985.1</v>
      </c>
      <c r="L38" s="3" t="s">
        <v>28</v>
      </c>
      <c r="M38" s="154"/>
      <c r="P38" s="152"/>
      <c r="S38" s="152"/>
    </row>
    <row r="39" spans="1:19">
      <c r="A39" s="3">
        <f t="shared" si="0"/>
        <v>21</v>
      </c>
      <c r="B39" s="87" t="s">
        <v>180</v>
      </c>
      <c r="C39" s="38" t="s">
        <v>332</v>
      </c>
      <c r="D39" s="38" t="s">
        <v>333</v>
      </c>
      <c r="E39" s="38">
        <v>30000</v>
      </c>
      <c r="F39" s="68">
        <v>13802</v>
      </c>
      <c r="G39" s="31">
        <v>41255</v>
      </c>
      <c r="H39" s="68">
        <v>2875</v>
      </c>
      <c r="I39" s="38">
        <v>0</v>
      </c>
      <c r="J39" s="67">
        <f>SUM(K39-H12)</f>
        <v>26449</v>
      </c>
      <c r="K39" s="69">
        <f t="shared" si="1"/>
        <v>40927</v>
      </c>
      <c r="L39" s="38" t="s">
        <v>77</v>
      </c>
      <c r="M39" s="158"/>
    </row>
    <row r="40" spans="1:19" ht="15">
      <c r="A40" s="3">
        <f t="shared" si="0"/>
        <v>22</v>
      </c>
      <c r="B40" s="86" t="s">
        <v>181</v>
      </c>
      <c r="C40" s="3">
        <v>23060404</v>
      </c>
      <c r="D40" s="3" t="s">
        <v>334</v>
      </c>
      <c r="E40" s="3">
        <v>15000</v>
      </c>
      <c r="F40" s="9">
        <v>17481</v>
      </c>
      <c r="G40" s="4">
        <v>41255</v>
      </c>
      <c r="H40" s="9">
        <v>10381.6</v>
      </c>
      <c r="I40" s="3">
        <v>0</v>
      </c>
      <c r="J40" s="42" t="e">
        <f>SUM(K40-F12)</f>
        <v>#VALUE!</v>
      </c>
      <c r="K40" s="23">
        <f t="shared" si="1"/>
        <v>22099.4</v>
      </c>
      <c r="L40" s="3" t="s">
        <v>28</v>
      </c>
      <c r="M40" s="156"/>
    </row>
    <row r="41" spans="1:19">
      <c r="A41" s="3">
        <f t="shared" si="0"/>
        <v>23</v>
      </c>
      <c r="B41" s="87" t="s">
        <v>181</v>
      </c>
      <c r="C41" s="38">
        <v>23060404</v>
      </c>
      <c r="D41" s="38" t="s">
        <v>334</v>
      </c>
      <c r="E41" s="38">
        <v>30000</v>
      </c>
      <c r="F41" s="68">
        <v>13802</v>
      </c>
      <c r="G41" s="31">
        <v>41255</v>
      </c>
      <c r="H41" s="68">
        <v>8175</v>
      </c>
      <c r="I41" s="38">
        <v>0</v>
      </c>
      <c r="J41" s="67">
        <f>SUM(K41-H12)</f>
        <v>21149</v>
      </c>
      <c r="K41" s="69">
        <f t="shared" si="1"/>
        <v>35627</v>
      </c>
      <c r="L41" s="38" t="s">
        <v>77</v>
      </c>
      <c r="M41" s="135"/>
    </row>
    <row r="42" spans="1:19">
      <c r="A42" s="3">
        <f t="shared" si="0"/>
        <v>24</v>
      </c>
      <c r="B42" s="86" t="s">
        <v>182</v>
      </c>
      <c r="C42" s="3">
        <v>23057115</v>
      </c>
      <c r="D42" s="3" t="s">
        <v>335</v>
      </c>
      <c r="E42" s="3">
        <v>15000</v>
      </c>
      <c r="F42" s="9">
        <v>17481</v>
      </c>
      <c r="G42" s="4">
        <v>41255</v>
      </c>
      <c r="H42" s="9">
        <v>3495.9</v>
      </c>
      <c r="I42" s="3">
        <v>0</v>
      </c>
      <c r="J42" s="42" t="e">
        <f>SUM(K42-F12)</f>
        <v>#VALUE!</v>
      </c>
      <c r="K42" s="23">
        <f t="shared" si="1"/>
        <v>28985.1</v>
      </c>
      <c r="L42" s="3" t="s">
        <v>28</v>
      </c>
      <c r="M42" s="135"/>
    </row>
    <row r="43" spans="1:19">
      <c r="A43" s="3">
        <f t="shared" si="0"/>
        <v>25</v>
      </c>
      <c r="B43" s="87" t="s">
        <v>182</v>
      </c>
      <c r="C43" s="38">
        <v>23057115</v>
      </c>
      <c r="D43" s="38" t="s">
        <v>335</v>
      </c>
      <c r="E43" s="38">
        <v>30000</v>
      </c>
      <c r="F43" s="68">
        <v>13802</v>
      </c>
      <c r="G43" s="31">
        <v>41255</v>
      </c>
      <c r="H43" s="68">
        <v>2875</v>
      </c>
      <c r="I43" s="38">
        <v>0</v>
      </c>
      <c r="J43" s="67">
        <f>SUM(K43-H12)</f>
        <v>26449</v>
      </c>
      <c r="K43" s="69">
        <f t="shared" si="1"/>
        <v>40927</v>
      </c>
      <c r="L43" s="38" t="s">
        <v>77</v>
      </c>
      <c r="M43" s="135"/>
      <c r="P43" s="161"/>
    </row>
    <row r="44" spans="1:19">
      <c r="A44" s="3">
        <f t="shared" si="0"/>
        <v>26</v>
      </c>
      <c r="B44" s="86" t="s">
        <v>183</v>
      </c>
      <c r="C44" s="3">
        <v>23060406</v>
      </c>
      <c r="D44" s="3" t="s">
        <v>336</v>
      </c>
      <c r="E44" s="3">
        <v>15000</v>
      </c>
      <c r="F44" s="9">
        <v>17481</v>
      </c>
      <c r="G44" s="4">
        <v>41255</v>
      </c>
      <c r="H44" s="9">
        <v>10381.6</v>
      </c>
      <c r="I44" s="3">
        <v>0</v>
      </c>
      <c r="J44" s="42">
        <f>SUM(K44-F30)</f>
        <v>4618.4000000000015</v>
      </c>
      <c r="K44" s="23">
        <f t="shared" si="1"/>
        <v>22099.4</v>
      </c>
      <c r="L44" s="3" t="s">
        <v>28</v>
      </c>
      <c r="M44" s="135"/>
    </row>
    <row r="45" spans="1:19">
      <c r="A45" s="3">
        <f t="shared" si="0"/>
        <v>27</v>
      </c>
      <c r="B45" s="87" t="s">
        <v>183</v>
      </c>
      <c r="C45" s="38">
        <v>23060406</v>
      </c>
      <c r="D45" s="38" t="s">
        <v>336</v>
      </c>
      <c r="E45" s="38">
        <v>30000</v>
      </c>
      <c r="F45" s="68">
        <v>13802</v>
      </c>
      <c r="G45" s="31">
        <v>41255</v>
      </c>
      <c r="H45" s="68">
        <v>8175</v>
      </c>
      <c r="I45" s="38">
        <v>0</v>
      </c>
      <c r="J45" s="67">
        <f>SUM(K45-H12)</f>
        <v>21149</v>
      </c>
      <c r="K45" s="69">
        <f t="shared" si="1"/>
        <v>35627</v>
      </c>
      <c r="L45" s="38" t="s">
        <v>77</v>
      </c>
      <c r="M45" s="135"/>
    </row>
    <row r="46" spans="1:19">
      <c r="A46" s="3">
        <f t="shared" si="0"/>
        <v>28</v>
      </c>
      <c r="B46" s="87" t="s">
        <v>193</v>
      </c>
      <c r="C46" s="38">
        <v>6871259</v>
      </c>
      <c r="D46" s="38">
        <v>37094</v>
      </c>
      <c r="E46" s="38">
        <v>14050</v>
      </c>
      <c r="F46" s="68">
        <v>13802</v>
      </c>
      <c r="G46" s="31">
        <v>41255</v>
      </c>
      <c r="H46" s="68">
        <v>5277</v>
      </c>
      <c r="I46" s="38">
        <v>0</v>
      </c>
      <c r="J46" s="67">
        <f>SUM(K46-H12)</f>
        <v>8097</v>
      </c>
      <c r="K46" s="69">
        <f t="shared" si="1"/>
        <v>22575</v>
      </c>
      <c r="L46" s="38" t="s">
        <v>77</v>
      </c>
      <c r="M46" s="135"/>
    </row>
    <row r="47" spans="1:19">
      <c r="A47" s="3">
        <f t="shared" si="0"/>
        <v>29</v>
      </c>
      <c r="B47" s="87" t="s">
        <v>176</v>
      </c>
      <c r="C47" s="38" t="s">
        <v>343</v>
      </c>
      <c r="D47" s="38" t="s">
        <v>344</v>
      </c>
      <c r="E47" s="38">
        <v>14050</v>
      </c>
      <c r="F47" s="68">
        <v>13802</v>
      </c>
      <c r="G47" s="31">
        <v>41255</v>
      </c>
      <c r="H47" s="68">
        <v>2875</v>
      </c>
      <c r="I47" s="38">
        <v>0</v>
      </c>
      <c r="J47" s="67">
        <f>SUM(K47-H12)</f>
        <v>10499</v>
      </c>
      <c r="K47" s="69">
        <f t="shared" si="1"/>
        <v>24977</v>
      </c>
      <c r="L47" s="38" t="s">
        <v>77</v>
      </c>
      <c r="M47" s="135"/>
      <c r="P47" t="s">
        <v>299</v>
      </c>
    </row>
    <row r="48" spans="1:19">
      <c r="A48" s="3">
        <f t="shared" si="0"/>
        <v>30</v>
      </c>
      <c r="B48" s="87" t="s">
        <v>177</v>
      </c>
      <c r="C48" s="38">
        <v>23031922</v>
      </c>
      <c r="D48" s="38" t="s">
        <v>342</v>
      </c>
      <c r="E48" s="38">
        <v>14050</v>
      </c>
      <c r="F48" s="68">
        <v>5570</v>
      </c>
      <c r="G48" s="31">
        <v>41255</v>
      </c>
      <c r="H48" s="68">
        <v>2875</v>
      </c>
      <c r="I48" s="38">
        <v>0</v>
      </c>
      <c r="J48" s="67">
        <f>SUM(K48-H12)</f>
        <v>2267</v>
      </c>
      <c r="K48" s="69">
        <f t="shared" si="1"/>
        <v>16745</v>
      </c>
      <c r="L48" s="38" t="s">
        <v>77</v>
      </c>
      <c r="M48" s="135"/>
    </row>
    <row r="49" spans="1:14">
      <c r="A49" s="3">
        <f t="shared" si="0"/>
        <v>31</v>
      </c>
      <c r="B49" s="85" t="s">
        <v>78</v>
      </c>
      <c r="C49" s="3">
        <v>6894171</v>
      </c>
      <c r="D49" s="3" t="s">
        <v>328</v>
      </c>
      <c r="E49" s="3">
        <v>10000</v>
      </c>
      <c r="F49" s="9">
        <v>17481</v>
      </c>
      <c r="G49" s="4">
        <v>41255</v>
      </c>
      <c r="H49" s="9">
        <v>3496.4</v>
      </c>
      <c r="I49" s="3">
        <v>0</v>
      </c>
      <c r="J49" s="42" t="e">
        <f>SUM(K49-F12)</f>
        <v>#VALUE!</v>
      </c>
      <c r="K49" s="23">
        <f t="shared" si="1"/>
        <v>23984.6</v>
      </c>
      <c r="L49" s="3" t="s">
        <v>28</v>
      </c>
      <c r="M49" s="135"/>
    </row>
    <row r="50" spans="1:14">
      <c r="A50" s="3">
        <f t="shared" si="0"/>
        <v>32</v>
      </c>
      <c r="B50" s="85" t="s">
        <v>76</v>
      </c>
      <c r="C50" s="3">
        <v>23038421</v>
      </c>
      <c r="D50" s="3" t="s">
        <v>353</v>
      </c>
      <c r="E50" s="3">
        <v>1750</v>
      </c>
      <c r="F50" s="9">
        <v>18603.8</v>
      </c>
      <c r="G50" s="4">
        <v>44025</v>
      </c>
      <c r="H50" s="9">
        <v>0</v>
      </c>
      <c r="I50" s="3">
        <v>0</v>
      </c>
      <c r="J50" s="42" t="e">
        <f>SUM(K50-F12)</f>
        <v>#VALUE!</v>
      </c>
      <c r="K50" s="23">
        <f t="shared" si="1"/>
        <v>20353.8</v>
      </c>
      <c r="L50" s="3" t="s">
        <v>28</v>
      </c>
      <c r="M50" s="143" t="s">
        <v>361</v>
      </c>
      <c r="N50" s="37" t="s">
        <v>360</v>
      </c>
    </row>
    <row r="51" spans="1:14">
      <c r="A51" s="3">
        <f t="shared" si="0"/>
        <v>33</v>
      </c>
      <c r="B51" s="85" t="s">
        <v>76</v>
      </c>
      <c r="C51" s="3">
        <v>23038421</v>
      </c>
      <c r="D51" s="3" t="s">
        <v>354</v>
      </c>
      <c r="E51" s="3">
        <v>3500</v>
      </c>
      <c r="F51" s="9">
        <v>18603.8</v>
      </c>
      <c r="G51" s="4">
        <v>44025</v>
      </c>
      <c r="H51" s="9">
        <v>0</v>
      </c>
      <c r="I51" s="3">
        <v>0</v>
      </c>
      <c r="J51" s="42" t="e">
        <f>SUM(K51-F12)</f>
        <v>#VALUE!</v>
      </c>
      <c r="K51" s="23">
        <f t="shared" si="1"/>
        <v>22103.8</v>
      </c>
      <c r="L51" s="3" t="s">
        <v>28</v>
      </c>
      <c r="M51" s="135" t="s">
        <v>362</v>
      </c>
      <c r="N51" t="s">
        <v>363</v>
      </c>
    </row>
    <row r="52" spans="1:14">
      <c r="A52" s="3">
        <f t="shared" si="0"/>
        <v>34</v>
      </c>
      <c r="B52" s="86" t="s">
        <v>364</v>
      </c>
      <c r="C52" s="3">
        <v>23084419</v>
      </c>
      <c r="D52" s="3" t="s">
        <v>365</v>
      </c>
      <c r="E52" s="3" t="s">
        <v>19</v>
      </c>
      <c r="F52" s="9">
        <v>18603.8</v>
      </c>
      <c r="G52" s="4">
        <v>44025</v>
      </c>
      <c r="H52" s="9">
        <v>386.1</v>
      </c>
      <c r="I52" s="3">
        <v>0</v>
      </c>
      <c r="J52" s="41" t="s">
        <v>19</v>
      </c>
      <c r="K52" s="23" t="s">
        <v>19</v>
      </c>
      <c r="L52" s="3" t="s">
        <v>28</v>
      </c>
      <c r="M52" s="135"/>
    </row>
    <row r="53" spans="1:14">
      <c r="A53" s="3">
        <f t="shared" si="0"/>
        <v>35</v>
      </c>
      <c r="B53" s="86" t="s">
        <v>184</v>
      </c>
      <c r="C53" s="3">
        <v>23073853</v>
      </c>
      <c r="D53" s="3" t="s">
        <v>359</v>
      </c>
      <c r="E53" s="3">
        <v>1775</v>
      </c>
      <c r="F53" s="9">
        <v>18603.8</v>
      </c>
      <c r="G53" s="4">
        <v>44025</v>
      </c>
      <c r="H53" s="9">
        <v>386.1</v>
      </c>
      <c r="I53" s="3">
        <v>0</v>
      </c>
      <c r="J53" s="42" t="e">
        <f>SUM(K53-F12)</f>
        <v>#VALUE!</v>
      </c>
      <c r="K53" s="23">
        <f t="shared" ref="K53:K66" si="2">SUM(F53+E53-H53)</f>
        <v>19992.7</v>
      </c>
      <c r="L53" s="3" t="s">
        <v>28</v>
      </c>
      <c r="M53" s="135"/>
    </row>
    <row r="54" spans="1:14">
      <c r="A54" s="3">
        <f t="shared" si="0"/>
        <v>36</v>
      </c>
      <c r="B54" s="87" t="s">
        <v>184</v>
      </c>
      <c r="C54" s="38">
        <v>23073853</v>
      </c>
      <c r="D54" s="38" t="s">
        <v>359</v>
      </c>
      <c r="E54" s="38">
        <v>3000</v>
      </c>
      <c r="F54" s="68">
        <v>14452</v>
      </c>
      <c r="G54" s="31">
        <v>44025</v>
      </c>
      <c r="H54" s="68">
        <v>530</v>
      </c>
      <c r="I54" s="38">
        <v>0</v>
      </c>
      <c r="J54" s="67">
        <f>SUM(K54-H12)</f>
        <v>2444</v>
      </c>
      <c r="K54" s="69">
        <f t="shared" si="2"/>
        <v>16922</v>
      </c>
      <c r="L54" s="38" t="s">
        <v>77</v>
      </c>
      <c r="M54" s="135"/>
    </row>
    <row r="55" spans="1:14">
      <c r="A55" s="3">
        <f t="shared" si="0"/>
        <v>37</v>
      </c>
      <c r="B55" s="86" t="s">
        <v>185</v>
      </c>
      <c r="C55" s="3">
        <v>23073854</v>
      </c>
      <c r="D55" s="3" t="s">
        <v>358</v>
      </c>
      <c r="E55" s="3">
        <v>1775</v>
      </c>
      <c r="F55" s="9">
        <v>18603.8</v>
      </c>
      <c r="G55" s="4">
        <v>44025</v>
      </c>
      <c r="H55" s="9">
        <v>386.1</v>
      </c>
      <c r="I55" s="3">
        <v>0</v>
      </c>
      <c r="J55" s="42" t="e">
        <f>SUM(K55-F12)</f>
        <v>#VALUE!</v>
      </c>
      <c r="K55" s="23">
        <f t="shared" si="2"/>
        <v>19992.7</v>
      </c>
      <c r="L55" s="3" t="s">
        <v>28</v>
      </c>
      <c r="M55" s="135"/>
    </row>
    <row r="56" spans="1:14">
      <c r="A56" s="3">
        <f t="shared" si="0"/>
        <v>38</v>
      </c>
      <c r="B56" s="87" t="s">
        <v>185</v>
      </c>
      <c r="C56" s="38">
        <v>23073854</v>
      </c>
      <c r="D56" s="38" t="s">
        <v>358</v>
      </c>
      <c r="E56" s="38">
        <v>3000</v>
      </c>
      <c r="F56" s="68">
        <v>14452</v>
      </c>
      <c r="G56" s="31">
        <v>44025</v>
      </c>
      <c r="H56" s="68">
        <v>530</v>
      </c>
      <c r="I56" s="38">
        <v>0</v>
      </c>
      <c r="J56" s="67">
        <f>SUM(K56-H12)</f>
        <v>2444</v>
      </c>
      <c r="K56" s="69">
        <f t="shared" si="2"/>
        <v>16922</v>
      </c>
      <c r="L56" s="38" t="s">
        <v>77</v>
      </c>
      <c r="M56" s="135"/>
    </row>
    <row r="57" spans="1:14">
      <c r="A57" s="3">
        <f t="shared" si="0"/>
        <v>39</v>
      </c>
      <c r="B57" s="86" t="s">
        <v>186</v>
      </c>
      <c r="C57" s="3">
        <v>23001967</v>
      </c>
      <c r="D57" s="3" t="s">
        <v>357</v>
      </c>
      <c r="E57" s="3">
        <v>4550</v>
      </c>
      <c r="F57" s="9">
        <v>18603.8</v>
      </c>
      <c r="G57" s="4">
        <v>44025</v>
      </c>
      <c r="H57" s="9">
        <v>2118.6999999999998</v>
      </c>
      <c r="I57" s="3">
        <v>0</v>
      </c>
      <c r="J57" s="42" t="e">
        <f>SUM(K57-F12)</f>
        <v>#VALUE!</v>
      </c>
      <c r="K57" s="23">
        <f t="shared" si="2"/>
        <v>21035.1</v>
      </c>
      <c r="L57" s="3" t="s">
        <v>28</v>
      </c>
      <c r="M57" s="135"/>
    </row>
    <row r="58" spans="1:14">
      <c r="A58" s="3">
        <f t="shared" si="0"/>
        <v>40</v>
      </c>
      <c r="B58" s="87" t="s">
        <v>186</v>
      </c>
      <c r="C58" s="38">
        <v>23001967</v>
      </c>
      <c r="D58" s="38" t="s">
        <v>357</v>
      </c>
      <c r="E58" s="38">
        <v>6000</v>
      </c>
      <c r="F58" s="68">
        <v>14452</v>
      </c>
      <c r="G58" s="31">
        <v>44025</v>
      </c>
      <c r="H58" s="68">
        <v>2232</v>
      </c>
      <c r="I58" s="38">
        <v>0</v>
      </c>
      <c r="J58" s="67">
        <f>SUM(K58-H12)</f>
        <v>3742</v>
      </c>
      <c r="K58" s="69">
        <f t="shared" si="2"/>
        <v>18220</v>
      </c>
      <c r="L58" s="38" t="s">
        <v>77</v>
      </c>
      <c r="M58" s="135"/>
    </row>
    <row r="59" spans="1:14">
      <c r="A59" s="3">
        <f t="shared" si="0"/>
        <v>41</v>
      </c>
      <c r="B59" s="86" t="s">
        <v>187</v>
      </c>
      <c r="C59" s="3">
        <v>6853279</v>
      </c>
      <c r="D59" s="3" t="s">
        <v>356</v>
      </c>
      <c r="E59" s="3">
        <v>4550</v>
      </c>
      <c r="F59" s="9">
        <v>18603.8</v>
      </c>
      <c r="G59" s="4">
        <v>44025</v>
      </c>
      <c r="H59" s="9">
        <v>2118.6999999999998</v>
      </c>
      <c r="I59" s="3">
        <v>0</v>
      </c>
      <c r="J59" s="42" t="e">
        <f>SUM(K59-F12)</f>
        <v>#VALUE!</v>
      </c>
      <c r="K59" s="23">
        <f t="shared" si="2"/>
        <v>21035.1</v>
      </c>
      <c r="L59" s="3" t="s">
        <v>28</v>
      </c>
      <c r="M59" s="135"/>
    </row>
    <row r="60" spans="1:14">
      <c r="A60" s="3">
        <f t="shared" si="0"/>
        <v>42</v>
      </c>
      <c r="B60" s="87" t="s">
        <v>187</v>
      </c>
      <c r="C60" s="38">
        <v>6853279</v>
      </c>
      <c r="D60" s="38" t="s">
        <v>356</v>
      </c>
      <c r="E60" s="38">
        <v>6000</v>
      </c>
      <c r="F60" s="68">
        <v>14452</v>
      </c>
      <c r="G60" s="31">
        <v>44025</v>
      </c>
      <c r="H60" s="68">
        <v>2232</v>
      </c>
      <c r="I60" s="38">
        <v>0</v>
      </c>
      <c r="J60" s="67">
        <f>SUM(K60-H12)</f>
        <v>3742</v>
      </c>
      <c r="K60" s="69">
        <f t="shared" si="2"/>
        <v>18220</v>
      </c>
      <c r="L60" s="38" t="s">
        <v>77</v>
      </c>
      <c r="M60" s="135"/>
    </row>
    <row r="61" spans="1:14">
      <c r="A61" s="3">
        <f t="shared" si="0"/>
        <v>43</v>
      </c>
      <c r="B61" s="87" t="s">
        <v>191</v>
      </c>
      <c r="C61" s="38">
        <v>23068265</v>
      </c>
      <c r="D61" s="38" t="s">
        <v>355</v>
      </c>
      <c r="E61" s="38">
        <v>9000</v>
      </c>
      <c r="F61" s="68">
        <v>14452</v>
      </c>
      <c r="G61" s="31">
        <v>44025</v>
      </c>
      <c r="H61" s="68">
        <v>530</v>
      </c>
      <c r="I61" s="38">
        <v>0</v>
      </c>
      <c r="J61" s="67">
        <f>SUM(K61-H12)</f>
        <v>8444</v>
      </c>
      <c r="K61" s="69">
        <f t="shared" si="2"/>
        <v>22922</v>
      </c>
      <c r="L61" s="38" t="s">
        <v>77</v>
      </c>
      <c r="M61" s="135"/>
    </row>
    <row r="62" spans="1:14">
      <c r="A62" s="3">
        <f t="shared" si="0"/>
        <v>44</v>
      </c>
      <c r="B62" s="85" t="s">
        <v>79</v>
      </c>
      <c r="C62" s="3">
        <v>23070606</v>
      </c>
      <c r="D62" s="3">
        <v>331890</v>
      </c>
      <c r="E62" s="3">
        <v>2500</v>
      </c>
      <c r="F62" s="9">
        <v>17963.7</v>
      </c>
      <c r="G62" s="4">
        <v>42307</v>
      </c>
      <c r="H62" s="9">
        <v>1140.9000000000001</v>
      </c>
      <c r="I62" s="3">
        <v>0</v>
      </c>
      <c r="J62" s="42" t="e">
        <f>SUM(K62-F12)</f>
        <v>#VALUE!</v>
      </c>
      <c r="K62" s="23">
        <f t="shared" si="2"/>
        <v>19322.8</v>
      </c>
      <c r="L62" s="3" t="s">
        <v>28</v>
      </c>
      <c r="M62" s="135"/>
    </row>
    <row r="63" spans="1:14">
      <c r="A63" s="3">
        <v>46</v>
      </c>
      <c r="B63" s="85" t="s">
        <v>80</v>
      </c>
      <c r="C63" s="3" t="s">
        <v>337</v>
      </c>
      <c r="D63" s="3">
        <v>29001</v>
      </c>
      <c r="E63" s="3">
        <v>2000</v>
      </c>
      <c r="F63" s="9">
        <v>17283.7</v>
      </c>
      <c r="G63" s="4">
        <v>39941</v>
      </c>
      <c r="H63" s="9">
        <v>0</v>
      </c>
      <c r="I63" s="3">
        <v>0</v>
      </c>
      <c r="J63" s="42" t="e">
        <f>SUM(K63-F12)</f>
        <v>#VALUE!</v>
      </c>
      <c r="K63" s="23">
        <f>SUM(F63+E63-H63)</f>
        <v>19283.7</v>
      </c>
      <c r="L63" s="3" t="s">
        <v>28</v>
      </c>
      <c r="M63" s="135" t="s">
        <v>346</v>
      </c>
    </row>
    <row r="64" spans="1:14">
      <c r="A64" s="3">
        <v>47</v>
      </c>
      <c r="B64" s="85" t="s">
        <v>81</v>
      </c>
      <c r="C64" s="3" t="s">
        <v>192</v>
      </c>
      <c r="D64" s="3" t="s">
        <v>189</v>
      </c>
      <c r="E64" s="51">
        <v>4000</v>
      </c>
      <c r="F64" s="9">
        <v>18415.5</v>
      </c>
      <c r="G64" s="4">
        <v>43441</v>
      </c>
      <c r="H64" s="9">
        <v>3588.7</v>
      </c>
      <c r="I64" s="3">
        <v>0</v>
      </c>
      <c r="J64" s="42" t="e">
        <f>SUM(K64-F12)</f>
        <v>#VALUE!</v>
      </c>
      <c r="K64" s="23">
        <f t="shared" si="2"/>
        <v>18826.8</v>
      </c>
      <c r="L64" s="3" t="s">
        <v>28</v>
      </c>
      <c r="M64" s="135"/>
    </row>
    <row r="65" spans="1:16">
      <c r="A65" s="3">
        <f t="shared" si="0"/>
        <v>48</v>
      </c>
      <c r="B65" s="85" t="s">
        <v>82</v>
      </c>
      <c r="C65" s="3">
        <v>23053176</v>
      </c>
      <c r="D65" s="3" t="s">
        <v>338</v>
      </c>
      <c r="E65" s="3">
        <v>1500</v>
      </c>
      <c r="F65" s="65">
        <v>18163.400000000001</v>
      </c>
      <c r="G65" s="4">
        <v>42934</v>
      </c>
      <c r="H65" s="9">
        <v>0</v>
      </c>
      <c r="I65" s="3">
        <v>0</v>
      </c>
      <c r="J65" s="42" t="e">
        <f>SUM(K65-F12)</f>
        <v>#VALUE!</v>
      </c>
      <c r="K65" s="23">
        <f t="shared" si="2"/>
        <v>19663.400000000001</v>
      </c>
      <c r="L65" s="3" t="s">
        <v>28</v>
      </c>
      <c r="M65" s="135"/>
    </row>
    <row r="66" spans="1:16">
      <c r="A66" s="3">
        <f t="shared" si="0"/>
        <v>49</v>
      </c>
      <c r="B66" s="85" t="s">
        <v>83</v>
      </c>
      <c r="C66" s="3">
        <v>23077068</v>
      </c>
      <c r="D66" s="3" t="s">
        <v>341</v>
      </c>
      <c r="E66" s="3">
        <v>2500</v>
      </c>
      <c r="F66" s="9">
        <v>18415.5</v>
      </c>
      <c r="G66" s="4">
        <v>43441</v>
      </c>
      <c r="H66" s="9">
        <v>354.2</v>
      </c>
      <c r="I66" s="3">
        <v>0</v>
      </c>
      <c r="J66" s="160" t="e">
        <f>SUM(K66-F12)</f>
        <v>#VALUE!</v>
      </c>
      <c r="K66" s="23">
        <f t="shared" si="2"/>
        <v>20561.3</v>
      </c>
      <c r="L66" s="3" t="s">
        <v>28</v>
      </c>
      <c r="M66" s="135" t="s">
        <v>300</v>
      </c>
      <c r="P66" t="s">
        <v>299</v>
      </c>
    </row>
    <row r="67" spans="1:16">
      <c r="A67" s="3">
        <f t="shared" si="0"/>
        <v>50</v>
      </c>
      <c r="B67" s="85" t="s">
        <v>84</v>
      </c>
      <c r="C67" s="3">
        <v>6876557</v>
      </c>
      <c r="D67" s="3" t="s">
        <v>345</v>
      </c>
      <c r="E67" s="51" t="s">
        <v>19</v>
      </c>
      <c r="F67" s="9">
        <v>16469.900000000001</v>
      </c>
      <c r="G67" s="4">
        <v>38478</v>
      </c>
      <c r="H67" s="9">
        <v>0</v>
      </c>
      <c r="I67" s="3">
        <v>0</v>
      </c>
      <c r="J67" s="41" t="s">
        <v>19</v>
      </c>
      <c r="K67" s="23" t="s">
        <v>19</v>
      </c>
      <c r="L67" s="3" t="s">
        <v>28</v>
      </c>
      <c r="M67" s="135"/>
    </row>
  </sheetData>
  <mergeCells count="11">
    <mergeCell ref="G5:K5"/>
    <mergeCell ref="I15:I16"/>
    <mergeCell ref="C9:I9"/>
    <mergeCell ref="L15:L16"/>
    <mergeCell ref="C7:I7"/>
    <mergeCell ref="C8:I8"/>
    <mergeCell ref="K15:K16"/>
    <mergeCell ref="F15:F16"/>
    <mergeCell ref="A14:L14"/>
    <mergeCell ref="B15:B16"/>
    <mergeCell ref="C15:C16"/>
  </mergeCells>
  <phoneticPr fontId="0" type="noConversion"/>
  <conditionalFormatting sqref="J17 J51 J33 J30:J31 J62:J66">
    <cfRule type="cellIs" dxfId="269" priority="178" stopIfTrue="1" operator="between">
      <formula>10</formula>
      <formula>50</formula>
    </cfRule>
    <cfRule type="cellIs" dxfId="268" priority="179" stopIfTrue="1" operator="between">
      <formula>-500</formula>
      <formula>9.99</formula>
    </cfRule>
    <cfRule type="cellIs" dxfId="267" priority="180" stopIfTrue="1" operator="between">
      <formula>50.99</formula>
      <formula>150</formula>
    </cfRule>
  </conditionalFormatting>
  <conditionalFormatting sqref="J48">
    <cfRule type="cellIs" dxfId="266" priority="175" stopIfTrue="1" operator="between">
      <formula>10</formula>
      <formula>50</formula>
    </cfRule>
    <cfRule type="cellIs" dxfId="265" priority="176" stopIfTrue="1" operator="between">
      <formula>-500</formula>
      <formula>9.99</formula>
    </cfRule>
    <cfRule type="cellIs" dxfId="264" priority="177" stopIfTrue="1" operator="between">
      <formula>50.99</formula>
      <formula>150</formula>
    </cfRule>
  </conditionalFormatting>
  <conditionalFormatting sqref="J47">
    <cfRule type="cellIs" dxfId="263" priority="172" stopIfTrue="1" operator="between">
      <formula>10</formula>
      <formula>50</formula>
    </cfRule>
    <cfRule type="cellIs" dxfId="262" priority="173" stopIfTrue="1" operator="between">
      <formula>-500</formula>
      <formula>9.99</formula>
    </cfRule>
    <cfRule type="cellIs" dxfId="261" priority="174" stopIfTrue="1" operator="between">
      <formula>50.99</formula>
      <formula>150</formula>
    </cfRule>
  </conditionalFormatting>
  <conditionalFormatting sqref="J35">
    <cfRule type="cellIs" dxfId="260" priority="169" stopIfTrue="1" operator="between">
      <formula>10</formula>
      <formula>50</formula>
    </cfRule>
    <cfRule type="cellIs" dxfId="259" priority="170" stopIfTrue="1" operator="between">
      <formula>-500</formula>
      <formula>9.99</formula>
    </cfRule>
    <cfRule type="cellIs" dxfId="258" priority="171" stopIfTrue="1" operator="between">
      <formula>50.99</formula>
      <formula>150</formula>
    </cfRule>
  </conditionalFormatting>
  <conditionalFormatting sqref="J49">
    <cfRule type="cellIs" dxfId="257" priority="151" stopIfTrue="1" operator="between">
      <formula>10</formula>
      <formula>50</formula>
    </cfRule>
    <cfRule type="cellIs" dxfId="256" priority="152" stopIfTrue="1" operator="between">
      <formula>-500</formula>
      <formula>9.99</formula>
    </cfRule>
    <cfRule type="cellIs" dxfId="255" priority="153" stopIfTrue="1" operator="between">
      <formula>50.99</formula>
      <formula>150</formula>
    </cfRule>
  </conditionalFormatting>
  <conditionalFormatting sqref="J50">
    <cfRule type="cellIs" dxfId="254" priority="148" stopIfTrue="1" operator="between">
      <formula>10</formula>
      <formula>50</formula>
    </cfRule>
    <cfRule type="cellIs" dxfId="253" priority="149" stopIfTrue="1" operator="between">
      <formula>-500</formula>
      <formula>9.99</formula>
    </cfRule>
    <cfRule type="cellIs" dxfId="252" priority="150" stopIfTrue="1" operator="between">
      <formula>50.99</formula>
      <formula>150</formula>
    </cfRule>
  </conditionalFormatting>
  <conditionalFormatting sqref="J54">
    <cfRule type="cellIs" dxfId="251" priority="136" stopIfTrue="1" operator="between">
      <formula>10</formula>
      <formula>50</formula>
    </cfRule>
    <cfRule type="cellIs" dxfId="250" priority="137" stopIfTrue="1" operator="between">
      <formula>-500</formula>
      <formula>9.99</formula>
    </cfRule>
    <cfRule type="cellIs" dxfId="249" priority="138" stopIfTrue="1" operator="between">
      <formula>50.99</formula>
      <formula>150</formula>
    </cfRule>
  </conditionalFormatting>
  <conditionalFormatting sqref="J56">
    <cfRule type="cellIs" dxfId="248" priority="133" stopIfTrue="1" operator="between">
      <formula>10</formula>
      <formula>50</formula>
    </cfRule>
    <cfRule type="cellIs" dxfId="247" priority="134" stopIfTrue="1" operator="between">
      <formula>-500</formula>
      <formula>9.99</formula>
    </cfRule>
    <cfRule type="cellIs" dxfId="246" priority="135" stopIfTrue="1" operator="between">
      <formula>50.99</formula>
      <formula>150</formula>
    </cfRule>
  </conditionalFormatting>
  <conditionalFormatting sqref="J58">
    <cfRule type="cellIs" dxfId="245" priority="130" stopIfTrue="1" operator="between">
      <formula>10</formula>
      <formula>50</formula>
    </cfRule>
    <cfRule type="cellIs" dxfId="244" priority="131" stopIfTrue="1" operator="between">
      <formula>-500</formula>
      <formula>9.99</formula>
    </cfRule>
    <cfRule type="cellIs" dxfId="243" priority="132" stopIfTrue="1" operator="between">
      <formula>50.99</formula>
      <formula>150</formula>
    </cfRule>
  </conditionalFormatting>
  <conditionalFormatting sqref="J60">
    <cfRule type="cellIs" dxfId="242" priority="127" stopIfTrue="1" operator="between">
      <formula>10</formula>
      <formula>50</formula>
    </cfRule>
    <cfRule type="cellIs" dxfId="241" priority="128" stopIfTrue="1" operator="between">
      <formula>-500</formula>
      <formula>9.99</formula>
    </cfRule>
    <cfRule type="cellIs" dxfId="240" priority="129" stopIfTrue="1" operator="between">
      <formula>50.99</formula>
      <formula>150</formula>
    </cfRule>
  </conditionalFormatting>
  <conditionalFormatting sqref="J55">
    <cfRule type="cellIs" dxfId="239" priority="121" stopIfTrue="1" operator="between">
      <formula>10</formula>
      <formula>50</formula>
    </cfRule>
    <cfRule type="cellIs" dxfId="238" priority="122" stopIfTrue="1" operator="between">
      <formula>-500</formula>
      <formula>9.99</formula>
    </cfRule>
    <cfRule type="cellIs" dxfId="237" priority="123" stopIfTrue="1" operator="between">
      <formula>50.99</formula>
      <formula>150</formula>
    </cfRule>
  </conditionalFormatting>
  <conditionalFormatting sqref="J53">
    <cfRule type="cellIs" dxfId="236" priority="124" stopIfTrue="1" operator="between">
      <formula>10</formula>
      <formula>50</formula>
    </cfRule>
    <cfRule type="cellIs" dxfId="235" priority="125" stopIfTrue="1" operator="between">
      <formula>-500</formula>
      <formula>9.99</formula>
    </cfRule>
    <cfRule type="cellIs" dxfId="234" priority="126" stopIfTrue="1" operator="between">
      <formula>50.99</formula>
      <formula>150</formula>
    </cfRule>
  </conditionalFormatting>
  <conditionalFormatting sqref="J57">
    <cfRule type="cellIs" dxfId="233" priority="118" stopIfTrue="1" operator="between">
      <formula>10</formula>
      <formula>50</formula>
    </cfRule>
    <cfRule type="cellIs" dxfId="232" priority="119" stopIfTrue="1" operator="between">
      <formula>-500</formula>
      <formula>9.99</formula>
    </cfRule>
    <cfRule type="cellIs" dxfId="231" priority="120" stopIfTrue="1" operator="between">
      <formula>50.99</formula>
      <formula>150</formula>
    </cfRule>
  </conditionalFormatting>
  <conditionalFormatting sqref="J59">
    <cfRule type="cellIs" dxfId="230" priority="115" stopIfTrue="1" operator="between">
      <formula>10</formula>
      <formula>50</formula>
    </cfRule>
    <cfRule type="cellIs" dxfId="229" priority="116" stopIfTrue="1" operator="between">
      <formula>-500</formula>
      <formula>9.99</formula>
    </cfRule>
    <cfRule type="cellIs" dxfId="228" priority="117" stopIfTrue="1" operator="between">
      <formula>50.99</formula>
      <formula>150</formula>
    </cfRule>
  </conditionalFormatting>
  <conditionalFormatting sqref="J52">
    <cfRule type="cellIs" dxfId="227" priority="109" stopIfTrue="1" operator="between">
      <formula>10</formula>
      <formula>50</formula>
    </cfRule>
    <cfRule type="cellIs" dxfId="226" priority="110" stopIfTrue="1" operator="between">
      <formula>-500</formula>
      <formula>9.99</formula>
    </cfRule>
    <cfRule type="cellIs" dxfId="225" priority="111" stopIfTrue="1" operator="between">
      <formula>50.99</formula>
      <formula>150</formula>
    </cfRule>
  </conditionalFormatting>
  <conditionalFormatting sqref="J32">
    <cfRule type="cellIs" dxfId="224" priority="106" stopIfTrue="1" operator="between">
      <formula>10</formula>
      <formula>50</formula>
    </cfRule>
    <cfRule type="cellIs" dxfId="223" priority="107" stopIfTrue="1" operator="between">
      <formula>-500</formula>
      <formula>9.99</formula>
    </cfRule>
    <cfRule type="cellIs" dxfId="222" priority="108" stopIfTrue="1" operator="between">
      <formula>50.99</formula>
      <formula>150</formula>
    </cfRule>
  </conditionalFormatting>
  <conditionalFormatting sqref="J67">
    <cfRule type="cellIs" dxfId="221" priority="97" stopIfTrue="1" operator="between">
      <formula>10</formula>
      <formula>50</formula>
    </cfRule>
    <cfRule type="cellIs" dxfId="220" priority="98" stopIfTrue="1" operator="between">
      <formula>-500</formula>
      <formula>9.99</formula>
    </cfRule>
    <cfRule type="cellIs" dxfId="219" priority="99" stopIfTrue="1" operator="between">
      <formula>50.99</formula>
      <formula>150</formula>
    </cfRule>
  </conditionalFormatting>
  <conditionalFormatting sqref="J34">
    <cfRule type="cellIs" dxfId="218" priority="88" stopIfTrue="1" operator="between">
      <formula>10</formula>
      <formula>50</formula>
    </cfRule>
    <cfRule type="cellIs" dxfId="217" priority="89" stopIfTrue="1" operator="between">
      <formula>-500</formula>
      <formula>9.99</formula>
    </cfRule>
    <cfRule type="cellIs" dxfId="216" priority="90" stopIfTrue="1" operator="between">
      <formula>50.99</formula>
      <formula>150</formula>
    </cfRule>
  </conditionalFormatting>
  <conditionalFormatting sqref="J61">
    <cfRule type="cellIs" dxfId="215" priority="100" stopIfTrue="1" operator="between">
      <formula>10</formula>
      <formula>50</formula>
    </cfRule>
    <cfRule type="cellIs" dxfId="214" priority="101" stopIfTrue="1" operator="between">
      <formula>-500</formula>
      <formula>9.99</formula>
    </cfRule>
    <cfRule type="cellIs" dxfId="213" priority="102" stopIfTrue="1" operator="between">
      <formula>50.99</formula>
      <formula>150</formula>
    </cfRule>
  </conditionalFormatting>
  <conditionalFormatting sqref="J38">
    <cfRule type="cellIs" dxfId="212" priority="73" stopIfTrue="1" operator="between">
      <formula>10</formula>
      <formula>50</formula>
    </cfRule>
    <cfRule type="cellIs" dxfId="211" priority="74" stopIfTrue="1" operator="between">
      <formula>-500</formula>
      <formula>9.99</formula>
    </cfRule>
    <cfRule type="cellIs" dxfId="210" priority="75" stopIfTrue="1" operator="between">
      <formula>50.99</formula>
      <formula>150</formula>
    </cfRule>
  </conditionalFormatting>
  <conditionalFormatting sqref="J46">
    <cfRule type="cellIs" dxfId="209" priority="94" stopIfTrue="1" operator="between">
      <formula>10</formula>
      <formula>50</formula>
    </cfRule>
    <cfRule type="cellIs" dxfId="208" priority="95" stopIfTrue="1" operator="between">
      <formula>-500</formula>
      <formula>9.99</formula>
    </cfRule>
    <cfRule type="cellIs" dxfId="207" priority="96" stopIfTrue="1" operator="between">
      <formula>50.99</formula>
      <formula>150</formula>
    </cfRule>
  </conditionalFormatting>
  <conditionalFormatting sqref="J36">
    <cfRule type="cellIs" dxfId="206" priority="85" stopIfTrue="1" operator="between">
      <formula>10</formula>
      <formula>50</formula>
    </cfRule>
    <cfRule type="cellIs" dxfId="205" priority="86" stopIfTrue="1" operator="between">
      <formula>-500</formula>
      <formula>9.99</formula>
    </cfRule>
    <cfRule type="cellIs" dxfId="204" priority="87" stopIfTrue="1" operator="between">
      <formula>50.99</formula>
      <formula>150</formula>
    </cfRule>
  </conditionalFormatting>
  <conditionalFormatting sqref="J37">
    <cfRule type="cellIs" dxfId="203" priority="79" stopIfTrue="1" operator="between">
      <formula>10</formula>
      <formula>50</formula>
    </cfRule>
    <cfRule type="cellIs" dxfId="202" priority="80" stopIfTrue="1" operator="between">
      <formula>-500</formula>
      <formula>9.99</formula>
    </cfRule>
    <cfRule type="cellIs" dxfId="201" priority="81" stopIfTrue="1" operator="between">
      <formula>50.99</formula>
      <formula>150</formula>
    </cfRule>
  </conditionalFormatting>
  <conditionalFormatting sqref="J39">
    <cfRule type="cellIs" dxfId="200" priority="70" stopIfTrue="1" operator="between">
      <formula>10</formula>
      <formula>50</formula>
    </cfRule>
    <cfRule type="cellIs" dxfId="199" priority="71" stopIfTrue="1" operator="between">
      <formula>-500</formula>
      <formula>9.99</formula>
    </cfRule>
    <cfRule type="cellIs" dxfId="198" priority="72" stopIfTrue="1" operator="between">
      <formula>50.99</formula>
      <formula>150</formula>
    </cfRule>
  </conditionalFormatting>
  <conditionalFormatting sqref="J41">
    <cfRule type="cellIs" dxfId="197" priority="61" stopIfTrue="1" operator="between">
      <formula>10</formula>
      <formula>50</formula>
    </cfRule>
    <cfRule type="cellIs" dxfId="196" priority="62" stopIfTrue="1" operator="between">
      <formula>-500</formula>
      <formula>9.99</formula>
    </cfRule>
    <cfRule type="cellIs" dxfId="195" priority="63" stopIfTrue="1" operator="between">
      <formula>50.99</formula>
      <formula>150</formula>
    </cfRule>
  </conditionalFormatting>
  <conditionalFormatting sqref="J42">
    <cfRule type="cellIs" dxfId="194" priority="55" stopIfTrue="1" operator="between">
      <formula>10</formula>
      <formula>50</formula>
    </cfRule>
    <cfRule type="cellIs" dxfId="193" priority="56" stopIfTrue="1" operator="between">
      <formula>-500</formula>
      <formula>9.99</formula>
    </cfRule>
    <cfRule type="cellIs" dxfId="192" priority="57" stopIfTrue="1" operator="between">
      <formula>50.99</formula>
      <formula>150</formula>
    </cfRule>
  </conditionalFormatting>
  <conditionalFormatting sqref="J43">
    <cfRule type="cellIs" dxfId="191" priority="52" stopIfTrue="1" operator="between">
      <formula>10</formula>
      <formula>50</formula>
    </cfRule>
    <cfRule type="cellIs" dxfId="190" priority="53" stopIfTrue="1" operator="between">
      <formula>-500</formula>
      <formula>9.99</formula>
    </cfRule>
    <cfRule type="cellIs" dxfId="189" priority="54" stopIfTrue="1" operator="between">
      <formula>50.99</formula>
      <formula>150</formula>
    </cfRule>
  </conditionalFormatting>
  <conditionalFormatting sqref="J45">
    <cfRule type="cellIs" dxfId="188" priority="43" stopIfTrue="1" operator="between">
      <formula>10</formula>
      <formula>50</formula>
    </cfRule>
    <cfRule type="cellIs" dxfId="187" priority="44" stopIfTrue="1" operator="between">
      <formula>-500</formula>
      <formula>9.99</formula>
    </cfRule>
    <cfRule type="cellIs" dxfId="186" priority="45" stopIfTrue="1" operator="between">
      <formula>50.99</formula>
      <formula>150</formula>
    </cfRule>
  </conditionalFormatting>
  <conditionalFormatting sqref="J20">
    <cfRule type="cellIs" dxfId="185" priority="40" stopIfTrue="1" operator="between">
      <formula>10</formula>
      <formula>50</formula>
    </cfRule>
    <cfRule type="cellIs" dxfId="184" priority="41" stopIfTrue="1" operator="between">
      <formula>-500</formula>
      <formula>9.99</formula>
    </cfRule>
    <cfRule type="cellIs" dxfId="183" priority="42" stopIfTrue="1" operator="between">
      <formula>50.99</formula>
      <formula>150</formula>
    </cfRule>
  </conditionalFormatting>
  <conditionalFormatting sqref="J40">
    <cfRule type="cellIs" dxfId="182" priority="64" stopIfTrue="1" operator="between">
      <formula>10</formula>
      <formula>50</formula>
    </cfRule>
    <cfRule type="cellIs" dxfId="181" priority="65" stopIfTrue="1" operator="between">
      <formula>-500</formula>
      <formula>9.99</formula>
    </cfRule>
    <cfRule type="cellIs" dxfId="180" priority="66" stopIfTrue="1" operator="between">
      <formula>50.99</formula>
      <formula>150</formula>
    </cfRule>
  </conditionalFormatting>
  <conditionalFormatting sqref="J23">
    <cfRule type="cellIs" dxfId="179" priority="34" stopIfTrue="1" operator="between">
      <formula>10</formula>
      <formula>50</formula>
    </cfRule>
    <cfRule type="cellIs" dxfId="178" priority="35" stopIfTrue="1" operator="between">
      <formula>-500</formula>
      <formula>9.99</formula>
    </cfRule>
    <cfRule type="cellIs" dxfId="177" priority="36" stopIfTrue="1" operator="between">
      <formula>50.99</formula>
      <formula>150</formula>
    </cfRule>
  </conditionalFormatting>
  <conditionalFormatting sqref="J22">
    <cfRule type="cellIs" dxfId="176" priority="28" stopIfTrue="1" operator="between">
      <formula>10</formula>
      <formula>50</formula>
    </cfRule>
    <cfRule type="cellIs" dxfId="175" priority="29" stopIfTrue="1" operator="between">
      <formula>-500</formula>
      <formula>9.99</formula>
    </cfRule>
    <cfRule type="cellIs" dxfId="174" priority="30" stopIfTrue="1" operator="between">
      <formula>50.99</formula>
      <formula>150</formula>
    </cfRule>
  </conditionalFormatting>
  <conditionalFormatting sqref="J21">
    <cfRule type="cellIs" dxfId="173" priority="31" stopIfTrue="1" operator="between">
      <formula>10</formula>
      <formula>50</formula>
    </cfRule>
    <cfRule type="cellIs" dxfId="172" priority="32" stopIfTrue="1" operator="between">
      <formula>-500</formula>
      <formula>9.99</formula>
    </cfRule>
    <cfRule type="cellIs" dxfId="171" priority="33" stopIfTrue="1" operator="between">
      <formula>50.99</formula>
      <formula>150</formula>
    </cfRule>
  </conditionalFormatting>
  <conditionalFormatting sqref="J44">
    <cfRule type="cellIs" dxfId="170" priority="46" stopIfTrue="1" operator="between">
      <formula>10</formula>
      <formula>50</formula>
    </cfRule>
    <cfRule type="cellIs" dxfId="169" priority="47" stopIfTrue="1" operator="between">
      <formula>-500</formula>
      <formula>9.99</formula>
    </cfRule>
    <cfRule type="cellIs" dxfId="168" priority="48" stopIfTrue="1" operator="between">
      <formula>50.99</formula>
      <formula>150</formula>
    </cfRule>
  </conditionalFormatting>
  <conditionalFormatting sqref="J25">
    <cfRule type="cellIs" dxfId="167" priority="25" stopIfTrue="1" operator="between">
      <formula>10</formula>
      <formula>50</formula>
    </cfRule>
    <cfRule type="cellIs" dxfId="166" priority="26" stopIfTrue="1" operator="between">
      <formula>-500</formula>
      <formula>9.99</formula>
    </cfRule>
    <cfRule type="cellIs" dxfId="165" priority="27" stopIfTrue="1" operator="between">
      <formula>50.99</formula>
      <formula>150</formula>
    </cfRule>
  </conditionalFormatting>
  <conditionalFormatting sqref="J28">
    <cfRule type="cellIs" dxfId="164" priority="19" stopIfTrue="1" operator="between">
      <formula>10</formula>
      <formula>50</formula>
    </cfRule>
    <cfRule type="cellIs" dxfId="163" priority="20" stopIfTrue="1" operator="between">
      <formula>-500</formula>
      <formula>9.99</formula>
    </cfRule>
    <cfRule type="cellIs" dxfId="162" priority="21" stopIfTrue="1" operator="between">
      <formula>50.99</formula>
      <formula>150</formula>
    </cfRule>
  </conditionalFormatting>
  <conditionalFormatting sqref="J27">
    <cfRule type="cellIs" dxfId="161" priority="13" stopIfTrue="1" operator="between">
      <formula>10</formula>
      <formula>50</formula>
    </cfRule>
    <cfRule type="cellIs" dxfId="160" priority="14" stopIfTrue="1" operator="between">
      <formula>-500</formula>
      <formula>9.99</formula>
    </cfRule>
    <cfRule type="cellIs" dxfId="159" priority="15" stopIfTrue="1" operator="between">
      <formula>50.99</formula>
      <formula>150</formula>
    </cfRule>
  </conditionalFormatting>
  <conditionalFormatting sqref="J26">
    <cfRule type="cellIs" dxfId="158" priority="16" stopIfTrue="1" operator="between">
      <formula>10</formula>
      <formula>50</formula>
    </cfRule>
    <cfRule type="cellIs" dxfId="157" priority="17" stopIfTrue="1" operator="between">
      <formula>-500</formula>
      <formula>9.99</formula>
    </cfRule>
    <cfRule type="cellIs" dxfId="156" priority="18" stopIfTrue="1" operator="between">
      <formula>50.99</formula>
      <formula>150</formula>
    </cfRule>
  </conditionalFormatting>
  <conditionalFormatting sqref="J24">
    <cfRule type="cellIs" dxfId="155" priority="7" stopIfTrue="1" operator="between">
      <formula>10</formula>
      <formula>50</formula>
    </cfRule>
    <cfRule type="cellIs" dxfId="154" priority="8" stopIfTrue="1" operator="between">
      <formula>-500</formula>
      <formula>9.99</formula>
    </cfRule>
    <cfRule type="cellIs" dxfId="153" priority="9" stopIfTrue="1" operator="between">
      <formula>50.99</formula>
      <formula>150</formula>
    </cfRule>
  </conditionalFormatting>
  <conditionalFormatting sqref="J19">
    <cfRule type="cellIs" dxfId="152" priority="4" stopIfTrue="1" operator="between">
      <formula>10</formula>
      <formula>50</formula>
    </cfRule>
    <cfRule type="cellIs" dxfId="151" priority="5" stopIfTrue="1" operator="between">
      <formula>-500</formula>
      <formula>9.99</formula>
    </cfRule>
    <cfRule type="cellIs" dxfId="150" priority="6" stopIfTrue="1" operator="between">
      <formula>50.99</formula>
      <formula>150</formula>
    </cfRule>
  </conditionalFormatting>
  <conditionalFormatting sqref="J19">
    <cfRule type="cellIs" dxfId="149" priority="1" stopIfTrue="1" operator="between">
      <formula>10</formula>
      <formula>50</formula>
    </cfRule>
    <cfRule type="cellIs" dxfId="148" priority="2" stopIfTrue="1" operator="between">
      <formula>-500</formula>
      <formula>9.99</formula>
    </cfRule>
    <cfRule type="cellIs" dxfId="147" priority="3" stopIfTrue="1" operator="between">
      <formula>50.99</formula>
      <formula>150</formula>
    </cfRule>
  </conditionalFormatting>
  <pageMargins left="0.25" right="0.25" top="0.56000000000000005" bottom="0.56000000000000005" header="0.5" footer="0.5"/>
  <pageSetup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5"/>
  <sheetViews>
    <sheetView zoomScaleNormal="100" workbookViewId="0">
      <selection activeCell="G74" sqref="G74"/>
    </sheetView>
  </sheetViews>
  <sheetFormatPr defaultRowHeight="12.75"/>
  <cols>
    <col min="1" max="1" width="7.7109375" style="55" customWidth="1"/>
    <col min="2" max="2" width="21.7109375" customWidth="1"/>
    <col min="3" max="3" width="11.28515625" style="55" customWidth="1"/>
    <col min="4" max="4" width="9.28515625" customWidth="1"/>
    <col min="5" max="5" width="5.7109375" customWidth="1"/>
    <col min="6" max="6" width="12.42578125" customWidth="1"/>
    <col min="7" max="7" width="10.7109375" customWidth="1"/>
    <col min="8" max="8" width="13.140625" customWidth="1"/>
    <col min="9" max="9" width="0" hidden="1" customWidth="1"/>
    <col min="10" max="10" width="0.5703125" hidden="1" customWidth="1"/>
    <col min="11" max="11" width="11.5703125" customWidth="1"/>
    <col min="12" max="12" width="12.42578125" customWidth="1"/>
    <col min="13" max="13" width="9.140625" style="55"/>
  </cols>
  <sheetData>
    <row r="1" spans="1:13" ht="14.25" customHeight="1">
      <c r="B1" s="104" t="s">
        <v>264</v>
      </c>
      <c r="F1" s="22"/>
      <c r="G1" s="28"/>
      <c r="J1" s="22"/>
      <c r="K1" s="22"/>
    </row>
    <row r="2" spans="1:13">
      <c r="F2" s="22"/>
      <c r="G2" s="28"/>
      <c r="J2" s="22"/>
      <c r="K2" s="22"/>
    </row>
    <row r="3" spans="1:13">
      <c r="B3" s="97" t="s">
        <v>90</v>
      </c>
      <c r="F3" s="22"/>
      <c r="G3" s="28"/>
      <c r="J3" s="22"/>
      <c r="K3" s="22"/>
    </row>
    <row r="4" spans="1:13">
      <c r="B4" s="98">
        <f ca="1">TODAY()</f>
        <v>44109</v>
      </c>
      <c r="F4" s="22"/>
      <c r="G4" s="28"/>
      <c r="J4" s="22"/>
      <c r="K4" s="22"/>
    </row>
    <row r="5" spans="1:13" ht="20.25" thickBot="1">
      <c r="A5" s="183" t="s">
        <v>0</v>
      </c>
      <c r="B5" s="183"/>
      <c r="C5" s="183"/>
      <c r="D5" s="183"/>
      <c r="E5" s="183"/>
      <c r="F5" s="174" t="s">
        <v>308</v>
      </c>
      <c r="G5" s="174"/>
      <c r="H5" s="174"/>
      <c r="I5" s="174"/>
      <c r="J5" s="174"/>
      <c r="K5" s="174"/>
      <c r="L5" s="174"/>
    </row>
    <row r="6" spans="1:13" ht="8.25" customHeight="1">
      <c r="F6" s="22"/>
      <c r="G6" s="28"/>
      <c r="J6" s="22"/>
      <c r="K6" s="22"/>
    </row>
    <row r="7" spans="1:13" ht="27.75" customHeight="1">
      <c r="C7" s="162" t="s">
        <v>108</v>
      </c>
      <c r="D7" s="163"/>
      <c r="E7" s="163"/>
      <c r="F7" s="163"/>
      <c r="G7" s="163"/>
      <c r="H7" s="163"/>
      <c r="I7" s="164"/>
      <c r="J7" s="22"/>
      <c r="K7" s="91"/>
      <c r="L7" s="99" t="s">
        <v>94</v>
      </c>
    </row>
    <row r="8" spans="1:13" ht="13.9" customHeight="1">
      <c r="B8" s="7"/>
      <c r="C8" s="165" t="s">
        <v>29</v>
      </c>
      <c r="D8" s="179"/>
      <c r="E8" s="179"/>
      <c r="F8" s="179"/>
      <c r="G8" s="179"/>
      <c r="H8" s="179"/>
      <c r="I8" s="180"/>
      <c r="J8" s="22"/>
      <c r="K8" s="71"/>
      <c r="L8" s="34" t="s">
        <v>95</v>
      </c>
    </row>
    <row r="9" spans="1:13" ht="15">
      <c r="B9" s="7"/>
      <c r="C9" s="168" t="s">
        <v>107</v>
      </c>
      <c r="D9" s="169"/>
      <c r="E9" s="169"/>
      <c r="F9" s="169"/>
      <c r="G9" s="169"/>
      <c r="H9" s="169"/>
      <c r="I9" s="170"/>
      <c r="J9" s="22"/>
      <c r="K9" s="71"/>
      <c r="L9" s="35" t="s">
        <v>96</v>
      </c>
    </row>
    <row r="10" spans="1:13" ht="14.25">
      <c r="B10" s="121" t="s">
        <v>292</v>
      </c>
      <c r="C10" s="59"/>
      <c r="D10" s="8"/>
      <c r="E10" s="8"/>
      <c r="F10" s="21"/>
      <c r="G10" s="27"/>
      <c r="H10" s="8"/>
      <c r="I10" s="8"/>
      <c r="J10" s="22"/>
      <c r="L10" s="36" t="s">
        <v>101</v>
      </c>
    </row>
    <row r="11" spans="1:13" ht="15">
      <c r="B11" s="45" t="s">
        <v>209</v>
      </c>
      <c r="D11" s="14" t="s">
        <v>16</v>
      </c>
      <c r="E11" s="15"/>
      <c r="F11" s="25" t="s">
        <v>17</v>
      </c>
      <c r="G11" s="29"/>
      <c r="H11" s="18" t="s">
        <v>30</v>
      </c>
      <c r="I11" s="6"/>
      <c r="J11" s="22"/>
      <c r="L11" s="49" t="s">
        <v>97</v>
      </c>
    </row>
    <row r="12" spans="1:13" ht="18.75" customHeight="1">
      <c r="B12" s="58">
        <v>44053</v>
      </c>
      <c r="D12" s="46">
        <f>AIRFRAME!D12</f>
        <v>18608.8</v>
      </c>
      <c r="E12" s="72"/>
      <c r="F12" s="47" t="str">
        <f>AIRFRAME!F12</f>
        <v>18686,9</v>
      </c>
      <c r="G12" s="73"/>
      <c r="H12" s="48">
        <f>AIRFRAME!H12</f>
        <v>14478</v>
      </c>
      <c r="I12" s="6"/>
      <c r="J12" s="22"/>
      <c r="L12" s="50" t="s">
        <v>98</v>
      </c>
    </row>
    <row r="13" spans="1:13" ht="14.25" customHeight="1"/>
    <row r="14" spans="1:13">
      <c r="A14" s="74"/>
      <c r="B14" s="186" t="s">
        <v>22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140"/>
    </row>
    <row r="15" spans="1:13" s="12" customFormat="1" ht="24" customHeight="1">
      <c r="A15" s="82" t="s">
        <v>196</v>
      </c>
      <c r="B15" s="75" t="s">
        <v>2</v>
      </c>
      <c r="C15" s="76" t="s">
        <v>152</v>
      </c>
      <c r="D15" s="77" t="s">
        <v>23</v>
      </c>
      <c r="E15" s="77" t="s">
        <v>89</v>
      </c>
      <c r="F15" s="77" t="s">
        <v>151</v>
      </c>
      <c r="G15" s="77" t="s">
        <v>25</v>
      </c>
      <c r="H15" s="77" t="s">
        <v>24</v>
      </c>
      <c r="I15" s="77"/>
      <c r="J15" s="77"/>
      <c r="K15" s="77" t="s">
        <v>27</v>
      </c>
      <c r="L15" s="77" t="s">
        <v>26</v>
      </c>
      <c r="M15" s="146" t="s">
        <v>285</v>
      </c>
    </row>
    <row r="16" spans="1:13" s="12" customFormat="1" ht="12" customHeight="1">
      <c r="A16" s="82"/>
      <c r="B16" s="95" t="s">
        <v>214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147"/>
    </row>
    <row r="17" spans="1:13">
      <c r="A17" s="57">
        <v>1</v>
      </c>
      <c r="B17" s="184" t="s">
        <v>265</v>
      </c>
      <c r="C17" s="185"/>
      <c r="D17" s="3">
        <v>50</v>
      </c>
      <c r="E17" s="3" t="s">
        <v>144</v>
      </c>
      <c r="F17" s="3" t="s">
        <v>211</v>
      </c>
      <c r="G17" s="9">
        <v>18608.8</v>
      </c>
      <c r="H17" s="4">
        <v>43964</v>
      </c>
      <c r="I17" s="3"/>
      <c r="J17" s="3"/>
      <c r="K17" s="43">
        <f>SUM(L17-D12)</f>
        <v>50</v>
      </c>
      <c r="L17" s="20">
        <f>SUM(G17+D17)</f>
        <v>18658.8</v>
      </c>
      <c r="M17" s="142"/>
    </row>
    <row r="18" spans="1:13">
      <c r="A18" s="57">
        <f t="shared" ref="A18:A55" si="0">A17+1</f>
        <v>2</v>
      </c>
      <c r="B18" s="184" t="s">
        <v>289</v>
      </c>
      <c r="C18" s="185"/>
      <c r="D18" s="38">
        <v>365</v>
      </c>
      <c r="E18" s="3" t="s">
        <v>93</v>
      </c>
      <c r="F18" s="3" t="s">
        <v>211</v>
      </c>
      <c r="G18" s="9">
        <v>18608.8</v>
      </c>
      <c r="H18" s="4">
        <v>43964</v>
      </c>
      <c r="I18" s="3"/>
      <c r="J18" s="3"/>
      <c r="K18" s="44">
        <f ca="1">L18-B4</f>
        <v>220</v>
      </c>
      <c r="L18" s="32">
        <f>H18+D18</f>
        <v>44329</v>
      </c>
      <c r="M18" s="135"/>
    </row>
    <row r="19" spans="1:13">
      <c r="A19" s="57">
        <f t="shared" si="0"/>
        <v>3</v>
      </c>
      <c r="B19" s="184" t="s">
        <v>261</v>
      </c>
      <c r="C19" s="185"/>
      <c r="D19" s="3">
        <v>100</v>
      </c>
      <c r="E19" s="3" t="s">
        <v>144</v>
      </c>
      <c r="F19" s="3" t="s">
        <v>150</v>
      </c>
      <c r="G19" s="9">
        <v>18608.8</v>
      </c>
      <c r="H19" s="4">
        <v>43964</v>
      </c>
      <c r="I19" s="3"/>
      <c r="J19" s="3"/>
      <c r="K19" s="43">
        <f>SUM(L19-D12)</f>
        <v>100</v>
      </c>
      <c r="L19" s="20">
        <f t="shared" ref="L19:L25" si="1">SUM(G19+D19)</f>
        <v>18708.8</v>
      </c>
      <c r="M19" s="142"/>
    </row>
    <row r="20" spans="1:13">
      <c r="A20" s="57">
        <f t="shared" si="0"/>
        <v>4</v>
      </c>
      <c r="B20" s="60" t="s">
        <v>260</v>
      </c>
      <c r="C20" s="88"/>
      <c r="D20" s="38">
        <v>365</v>
      </c>
      <c r="E20" s="3" t="s">
        <v>93</v>
      </c>
      <c r="F20" s="3" t="s">
        <v>150</v>
      </c>
      <c r="G20" s="9">
        <v>18511.2</v>
      </c>
      <c r="H20" s="4">
        <v>43964</v>
      </c>
      <c r="I20" s="3"/>
      <c r="J20" s="3"/>
      <c r="K20" s="44">
        <f ca="1">L20-B4</f>
        <v>220</v>
      </c>
      <c r="L20" s="32">
        <f>H20+D20</f>
        <v>44329</v>
      </c>
      <c r="M20" s="142"/>
    </row>
    <row r="21" spans="1:13">
      <c r="A21" s="57">
        <f t="shared" si="0"/>
        <v>5</v>
      </c>
      <c r="B21" s="184" t="s">
        <v>266</v>
      </c>
      <c r="C21" s="185"/>
      <c r="D21" s="3">
        <v>100</v>
      </c>
      <c r="E21" s="3" t="s">
        <v>144</v>
      </c>
      <c r="F21" s="3" t="s">
        <v>211</v>
      </c>
      <c r="G21" s="9">
        <v>18608.8</v>
      </c>
      <c r="H21" s="4">
        <v>43964</v>
      </c>
      <c r="I21" s="3"/>
      <c r="J21" s="3"/>
      <c r="K21" s="43">
        <f>SUM(L21-D12)</f>
        <v>100</v>
      </c>
      <c r="L21" s="20">
        <f t="shared" si="1"/>
        <v>18708.8</v>
      </c>
      <c r="M21" s="142"/>
    </row>
    <row r="22" spans="1:13">
      <c r="A22" s="57">
        <f t="shared" si="0"/>
        <v>6</v>
      </c>
      <c r="B22" s="184" t="s">
        <v>164</v>
      </c>
      <c r="C22" s="185"/>
      <c r="D22" s="3">
        <v>100</v>
      </c>
      <c r="E22" s="3" t="s">
        <v>144</v>
      </c>
      <c r="F22" s="3" t="s">
        <v>150</v>
      </c>
      <c r="G22" s="9">
        <v>18608.8</v>
      </c>
      <c r="H22" s="4">
        <v>43964</v>
      </c>
      <c r="I22" s="3"/>
      <c r="J22" s="3"/>
      <c r="K22" s="43">
        <f>SUM(L22-D12)</f>
        <v>100</v>
      </c>
      <c r="L22" s="11">
        <f t="shared" si="1"/>
        <v>18708.8</v>
      </c>
      <c r="M22" s="135"/>
    </row>
    <row r="23" spans="1:13">
      <c r="A23" s="57">
        <f t="shared" si="0"/>
        <v>7</v>
      </c>
      <c r="B23" s="60" t="s">
        <v>157</v>
      </c>
      <c r="C23" s="88">
        <v>3063</v>
      </c>
      <c r="D23" s="3">
        <v>100</v>
      </c>
      <c r="E23" s="3" t="s">
        <v>144</v>
      </c>
      <c r="F23" s="3" t="s">
        <v>150</v>
      </c>
      <c r="G23" s="9">
        <v>18608.8</v>
      </c>
      <c r="H23" s="4">
        <v>43964</v>
      </c>
      <c r="I23" s="3"/>
      <c r="J23" s="3"/>
      <c r="K23" s="43">
        <f>SUM(L23-D12)</f>
        <v>100</v>
      </c>
      <c r="L23" s="20">
        <f>SUM(G23+D23)</f>
        <v>18708.8</v>
      </c>
      <c r="M23" s="142"/>
    </row>
    <row r="24" spans="1:13">
      <c r="A24" s="57">
        <f t="shared" si="0"/>
        <v>8</v>
      </c>
      <c r="B24" s="184" t="s">
        <v>159</v>
      </c>
      <c r="C24" s="185"/>
      <c r="D24" s="3">
        <v>200</v>
      </c>
      <c r="E24" s="3" t="s">
        <v>144</v>
      </c>
      <c r="F24" s="3" t="s">
        <v>211</v>
      </c>
      <c r="G24" s="9">
        <v>18511.2</v>
      </c>
      <c r="H24" s="4">
        <v>43964</v>
      </c>
      <c r="I24" s="3"/>
      <c r="J24" s="3"/>
      <c r="K24" s="43">
        <f>SUM(L24-D12)</f>
        <v>102.40000000000146</v>
      </c>
      <c r="L24" s="20">
        <f t="shared" si="1"/>
        <v>18711.2</v>
      </c>
      <c r="M24" s="142"/>
    </row>
    <row r="25" spans="1:13">
      <c r="A25" s="57">
        <f t="shared" si="0"/>
        <v>9</v>
      </c>
      <c r="B25" s="60" t="s">
        <v>262</v>
      </c>
      <c r="C25" s="88"/>
      <c r="D25" s="3">
        <v>300</v>
      </c>
      <c r="E25" s="3" t="s">
        <v>144</v>
      </c>
      <c r="F25" s="3" t="s">
        <v>150</v>
      </c>
      <c r="G25" s="9">
        <v>18511.2</v>
      </c>
      <c r="H25" s="4">
        <v>43964</v>
      </c>
      <c r="I25" s="3"/>
      <c r="J25" s="3"/>
      <c r="K25" s="43">
        <f>SUM(L25-D12)</f>
        <v>202.40000000000146</v>
      </c>
      <c r="L25" s="20">
        <f t="shared" si="1"/>
        <v>18811.2</v>
      </c>
      <c r="M25" s="135"/>
    </row>
    <row r="26" spans="1:13">
      <c r="A26" s="57">
        <f t="shared" si="0"/>
        <v>10</v>
      </c>
      <c r="B26" s="184" t="s">
        <v>267</v>
      </c>
      <c r="C26" s="185"/>
      <c r="D26" s="3">
        <v>300</v>
      </c>
      <c r="E26" s="3" t="s">
        <v>144</v>
      </c>
      <c r="F26" s="3" t="s">
        <v>211</v>
      </c>
      <c r="G26" s="9">
        <v>18511.2</v>
      </c>
      <c r="H26" s="4">
        <v>43964</v>
      </c>
      <c r="I26" s="3"/>
      <c r="J26" s="3"/>
      <c r="K26" s="43">
        <f>SUM(L26-D12)</f>
        <v>202.40000000000146</v>
      </c>
      <c r="L26" s="20">
        <f>SUM(G26+D26)</f>
        <v>18811.2</v>
      </c>
      <c r="M26" s="135"/>
    </row>
    <row r="27" spans="1:13">
      <c r="A27" s="57">
        <f t="shared" si="0"/>
        <v>11</v>
      </c>
      <c r="B27" s="184" t="s">
        <v>268</v>
      </c>
      <c r="C27" s="185"/>
      <c r="D27" s="38">
        <v>365</v>
      </c>
      <c r="E27" s="3" t="s">
        <v>93</v>
      </c>
      <c r="F27" s="3" t="s">
        <v>211</v>
      </c>
      <c r="G27" s="9">
        <v>18511.2</v>
      </c>
      <c r="H27" s="4">
        <v>43964</v>
      </c>
      <c r="I27" s="3"/>
      <c r="J27" s="3"/>
      <c r="K27" s="44">
        <f ca="1">L27-B4</f>
        <v>220</v>
      </c>
      <c r="L27" s="32">
        <f>H27+D27</f>
        <v>44329</v>
      </c>
      <c r="M27" s="142"/>
    </row>
    <row r="28" spans="1:13">
      <c r="A28" s="57">
        <f t="shared" si="0"/>
        <v>12</v>
      </c>
      <c r="B28" s="184" t="s">
        <v>270</v>
      </c>
      <c r="C28" s="185"/>
      <c r="D28" s="3">
        <v>300</v>
      </c>
      <c r="E28" s="3" t="s">
        <v>144</v>
      </c>
      <c r="F28" s="3" t="s">
        <v>211</v>
      </c>
      <c r="G28" s="9">
        <v>18511.2</v>
      </c>
      <c r="H28" s="4">
        <v>43964</v>
      </c>
      <c r="I28" s="3"/>
      <c r="J28" s="3"/>
      <c r="K28" s="43">
        <f>SUM(L28-D6)</f>
        <v>18811.2</v>
      </c>
      <c r="L28" s="20">
        <f>SUM(G28+D28)</f>
        <v>18811.2</v>
      </c>
      <c r="M28" s="135"/>
    </row>
    <row r="29" spans="1:13">
      <c r="A29" s="57">
        <f t="shared" si="0"/>
        <v>13</v>
      </c>
      <c r="B29" s="184" t="s">
        <v>271</v>
      </c>
      <c r="C29" s="185"/>
      <c r="D29" s="3">
        <v>300</v>
      </c>
      <c r="E29" s="3" t="s">
        <v>144</v>
      </c>
      <c r="F29" s="3" t="s">
        <v>211</v>
      </c>
      <c r="G29" s="9">
        <v>18511.2</v>
      </c>
      <c r="H29" s="4">
        <v>43964</v>
      </c>
      <c r="I29" s="3"/>
      <c r="J29" s="3"/>
      <c r="K29" s="43">
        <f>SUM(L29-D7)</f>
        <v>18811.2</v>
      </c>
      <c r="L29" s="20">
        <f>SUM(G29+D29)</f>
        <v>18811.2</v>
      </c>
      <c r="M29" s="135"/>
    </row>
    <row r="30" spans="1:13">
      <c r="A30" s="57">
        <f t="shared" si="0"/>
        <v>14</v>
      </c>
      <c r="B30" s="60" t="s">
        <v>269</v>
      </c>
      <c r="C30" s="88"/>
      <c r="D30" s="3">
        <v>300</v>
      </c>
      <c r="E30" s="3" t="s">
        <v>144</v>
      </c>
      <c r="F30" s="3" t="s">
        <v>211</v>
      </c>
      <c r="G30" s="9">
        <v>18603.8</v>
      </c>
      <c r="H30" s="4">
        <v>44029</v>
      </c>
      <c r="I30" s="3"/>
      <c r="J30" s="3"/>
      <c r="K30" s="43">
        <f>SUM(L30-D12)</f>
        <v>295</v>
      </c>
      <c r="L30" s="20">
        <f>SUM(G30+D30)</f>
        <v>18903.8</v>
      </c>
      <c r="M30" s="135" t="s">
        <v>301</v>
      </c>
    </row>
    <row r="31" spans="1:13">
      <c r="A31" s="57">
        <f t="shared" si="0"/>
        <v>15</v>
      </c>
      <c r="B31" s="60" t="s">
        <v>279</v>
      </c>
      <c r="C31" s="88"/>
      <c r="D31" s="3">
        <v>300</v>
      </c>
      <c r="E31" s="3" t="s">
        <v>144</v>
      </c>
      <c r="F31" s="3" t="s">
        <v>280</v>
      </c>
      <c r="G31" s="9">
        <v>18603.8</v>
      </c>
      <c r="H31" s="4">
        <v>44029</v>
      </c>
      <c r="I31" s="3"/>
      <c r="J31" s="3"/>
      <c r="K31" s="43">
        <f>SUM(L31-D12)</f>
        <v>295</v>
      </c>
      <c r="L31" s="20">
        <f>SUM(G31+D31)</f>
        <v>18903.8</v>
      </c>
      <c r="M31" s="135" t="s">
        <v>301</v>
      </c>
    </row>
    <row r="32" spans="1:13">
      <c r="A32" s="57">
        <f>A31+1</f>
        <v>16</v>
      </c>
      <c r="B32" s="60" t="s">
        <v>279</v>
      </c>
      <c r="C32" s="88"/>
      <c r="D32" s="38">
        <v>365</v>
      </c>
      <c r="E32" s="3" t="s">
        <v>93</v>
      </c>
      <c r="F32" s="3" t="s">
        <v>280</v>
      </c>
      <c r="G32" s="9">
        <v>18603.8</v>
      </c>
      <c r="H32" s="4">
        <v>44029</v>
      </c>
      <c r="I32" s="3"/>
      <c r="J32" s="3"/>
      <c r="K32" s="44">
        <f ca="1">L32-B4</f>
        <v>285</v>
      </c>
      <c r="L32" s="32">
        <f>H32+D32</f>
        <v>44394</v>
      </c>
      <c r="M32" s="142" t="s">
        <v>302</v>
      </c>
    </row>
    <row r="33" spans="1:13">
      <c r="A33" s="57">
        <f>A32+1</f>
        <v>17</v>
      </c>
      <c r="B33" s="60" t="s">
        <v>263</v>
      </c>
      <c r="C33" s="88"/>
      <c r="D33" s="38">
        <v>365</v>
      </c>
      <c r="E33" s="3" t="s">
        <v>93</v>
      </c>
      <c r="F33" s="3" t="s">
        <v>281</v>
      </c>
      <c r="G33" s="150">
        <v>18603.8</v>
      </c>
      <c r="H33" s="4">
        <v>44029</v>
      </c>
      <c r="I33" s="3"/>
      <c r="J33" s="3"/>
      <c r="K33" s="44">
        <f ca="1">L33-B4</f>
        <v>285</v>
      </c>
      <c r="L33" s="32">
        <f>H33+D33</f>
        <v>44394</v>
      </c>
      <c r="M33" s="142"/>
    </row>
    <row r="34" spans="1:13">
      <c r="A34" s="57">
        <f t="shared" si="0"/>
        <v>18</v>
      </c>
      <c r="B34" s="60" t="s">
        <v>312</v>
      </c>
      <c r="C34" s="88"/>
      <c r="D34" s="38">
        <v>730</v>
      </c>
      <c r="E34" s="3" t="s">
        <v>93</v>
      </c>
      <c r="F34" s="3" t="s">
        <v>150</v>
      </c>
      <c r="G34" s="9">
        <v>18163.400000000001</v>
      </c>
      <c r="H34" s="4">
        <v>43601</v>
      </c>
      <c r="I34" s="3"/>
      <c r="J34" s="3"/>
      <c r="K34" s="44">
        <f ca="1">L34-B4</f>
        <v>222</v>
      </c>
      <c r="L34" s="32">
        <f>H34+D34</f>
        <v>44331</v>
      </c>
      <c r="M34" s="135"/>
    </row>
    <row r="35" spans="1:13">
      <c r="A35" s="57">
        <f t="shared" si="0"/>
        <v>19</v>
      </c>
      <c r="B35" s="184" t="s">
        <v>244</v>
      </c>
      <c r="C35" s="185"/>
      <c r="D35" s="3">
        <v>600</v>
      </c>
      <c r="E35" s="3" t="s">
        <v>144</v>
      </c>
      <c r="F35" s="38" t="s">
        <v>233</v>
      </c>
      <c r="G35" s="113" t="s">
        <v>227</v>
      </c>
      <c r="H35" s="31" t="s">
        <v>228</v>
      </c>
      <c r="I35" s="3"/>
      <c r="J35" s="3"/>
      <c r="K35" s="100" t="s">
        <v>231</v>
      </c>
      <c r="L35" s="101" t="s">
        <v>230</v>
      </c>
      <c r="M35" s="135"/>
    </row>
    <row r="36" spans="1:13">
      <c r="A36" s="57">
        <f t="shared" si="0"/>
        <v>20</v>
      </c>
      <c r="B36" s="184" t="s">
        <v>244</v>
      </c>
      <c r="C36" s="185"/>
      <c r="D36" s="38">
        <v>365</v>
      </c>
      <c r="E36" s="3" t="s">
        <v>93</v>
      </c>
      <c r="F36" s="38" t="s">
        <v>233</v>
      </c>
      <c r="G36" s="113" t="s">
        <v>227</v>
      </c>
      <c r="H36" s="31" t="s">
        <v>228</v>
      </c>
      <c r="I36" s="3"/>
      <c r="J36" s="3"/>
      <c r="K36" s="100" t="s">
        <v>231</v>
      </c>
      <c r="L36" s="101" t="s">
        <v>230</v>
      </c>
      <c r="M36" s="135"/>
    </row>
    <row r="37" spans="1:13">
      <c r="A37" s="57">
        <f t="shared" si="0"/>
        <v>21</v>
      </c>
      <c r="B37" s="60" t="s">
        <v>245</v>
      </c>
      <c r="C37" s="88"/>
      <c r="D37" s="3">
        <v>600</v>
      </c>
      <c r="E37" s="3" t="s">
        <v>144</v>
      </c>
      <c r="F37" s="38" t="s">
        <v>255</v>
      </c>
      <c r="G37" s="113" t="s">
        <v>247</v>
      </c>
      <c r="H37" s="31" t="s">
        <v>228</v>
      </c>
      <c r="I37" s="3"/>
      <c r="J37" s="3"/>
      <c r="K37" s="100" t="s">
        <v>231</v>
      </c>
      <c r="L37" s="101" t="s">
        <v>230</v>
      </c>
      <c r="M37" s="135"/>
    </row>
    <row r="38" spans="1:13">
      <c r="A38" s="57">
        <f t="shared" si="0"/>
        <v>22</v>
      </c>
      <c r="B38" s="184" t="s">
        <v>251</v>
      </c>
      <c r="C38" s="185"/>
      <c r="D38" s="3">
        <v>600</v>
      </c>
      <c r="E38" s="3" t="s">
        <v>144</v>
      </c>
      <c r="F38" s="38" t="s">
        <v>233</v>
      </c>
      <c r="G38" s="113" t="s">
        <v>227</v>
      </c>
      <c r="H38" s="31" t="s">
        <v>228</v>
      </c>
      <c r="I38" s="3"/>
      <c r="J38" s="3"/>
      <c r="K38" s="100" t="s">
        <v>231</v>
      </c>
      <c r="L38" s="101" t="s">
        <v>230</v>
      </c>
      <c r="M38" s="135"/>
    </row>
    <row r="39" spans="1:13">
      <c r="A39" s="57">
        <f t="shared" si="0"/>
        <v>23</v>
      </c>
      <c r="B39" s="184" t="s">
        <v>251</v>
      </c>
      <c r="C39" s="185"/>
      <c r="D39" s="38">
        <v>365</v>
      </c>
      <c r="E39" s="3" t="s">
        <v>93</v>
      </c>
      <c r="F39" s="38" t="s">
        <v>233</v>
      </c>
      <c r="G39" s="113" t="s">
        <v>227</v>
      </c>
      <c r="H39" s="31" t="s">
        <v>228</v>
      </c>
      <c r="I39" s="3"/>
      <c r="J39" s="3"/>
      <c r="K39" s="100" t="s">
        <v>231</v>
      </c>
      <c r="L39" s="101" t="s">
        <v>230</v>
      </c>
      <c r="M39" s="135"/>
    </row>
    <row r="40" spans="1:13">
      <c r="A40" s="57">
        <f t="shared" si="0"/>
        <v>24</v>
      </c>
      <c r="B40" s="60" t="s">
        <v>252</v>
      </c>
      <c r="C40" s="88"/>
      <c r="D40" s="3">
        <v>1200</v>
      </c>
      <c r="E40" s="3" t="s">
        <v>144</v>
      </c>
      <c r="F40" s="3" t="s">
        <v>314</v>
      </c>
      <c r="G40" s="65">
        <v>18511.2</v>
      </c>
      <c r="H40" s="83">
        <v>43976</v>
      </c>
      <c r="I40" s="3"/>
      <c r="J40" s="3"/>
      <c r="K40" s="43">
        <f>SUM(L40-D12)</f>
        <v>1102.4000000000015</v>
      </c>
      <c r="L40" s="20">
        <f>SUM(G40+D40)</f>
        <v>19711.2</v>
      </c>
      <c r="M40" s="135"/>
    </row>
    <row r="41" spans="1:13">
      <c r="A41" s="57">
        <f t="shared" si="0"/>
        <v>25</v>
      </c>
      <c r="B41" s="60" t="s">
        <v>248</v>
      </c>
      <c r="C41" s="88"/>
      <c r="D41" s="3">
        <v>1200</v>
      </c>
      <c r="E41" s="3" t="s">
        <v>144</v>
      </c>
      <c r="F41" s="3" t="s">
        <v>246</v>
      </c>
      <c r="G41" s="9" t="s">
        <v>247</v>
      </c>
      <c r="H41" s="4" t="s">
        <v>228</v>
      </c>
      <c r="I41" s="3"/>
      <c r="J41" s="3"/>
      <c r="K41" s="100" t="s">
        <v>231</v>
      </c>
      <c r="L41" s="101" t="s">
        <v>230</v>
      </c>
      <c r="M41" s="135"/>
    </row>
    <row r="42" spans="1:13">
      <c r="A42" s="57">
        <f t="shared" si="0"/>
        <v>26</v>
      </c>
      <c r="B42" s="60" t="s">
        <v>249</v>
      </c>
      <c r="C42" s="88"/>
      <c r="D42" s="3">
        <v>1200</v>
      </c>
      <c r="E42" s="3" t="s">
        <v>144</v>
      </c>
      <c r="F42" s="3" t="s">
        <v>171</v>
      </c>
      <c r="G42" s="9">
        <v>17786.900000000001</v>
      </c>
      <c r="H42" s="4">
        <v>42558</v>
      </c>
      <c r="I42" s="3"/>
      <c r="J42" s="3"/>
      <c r="K42" s="43">
        <f>SUM(L42-D12)</f>
        <v>378.10000000000218</v>
      </c>
      <c r="L42" s="20">
        <f>SUM(G42+D42)</f>
        <v>18986.900000000001</v>
      </c>
      <c r="M42" s="135"/>
    </row>
    <row r="43" spans="1:13">
      <c r="A43" s="57">
        <f t="shared" si="0"/>
        <v>27</v>
      </c>
      <c r="B43" s="60" t="s">
        <v>249</v>
      </c>
      <c r="C43" s="88"/>
      <c r="D43" s="38">
        <v>720</v>
      </c>
      <c r="E43" s="3" t="s">
        <v>93</v>
      </c>
      <c r="F43" s="3" t="s">
        <v>171</v>
      </c>
      <c r="G43" s="9">
        <v>17786.900000000001</v>
      </c>
      <c r="H43" s="4">
        <v>43601</v>
      </c>
      <c r="I43" s="3"/>
      <c r="J43" s="3"/>
      <c r="K43" s="44">
        <f ca="1">L43-B4</f>
        <v>212</v>
      </c>
      <c r="L43" s="32">
        <f>H43+D43</f>
        <v>44321</v>
      </c>
      <c r="M43" s="135"/>
    </row>
    <row r="44" spans="1:13">
      <c r="A44" s="57">
        <f t="shared" si="0"/>
        <v>28</v>
      </c>
      <c r="B44" s="60" t="s">
        <v>250</v>
      </c>
      <c r="C44" s="88"/>
      <c r="D44" s="3">
        <v>1500</v>
      </c>
      <c r="E44" s="3" t="s">
        <v>144</v>
      </c>
      <c r="F44" s="3" t="s">
        <v>171</v>
      </c>
      <c r="G44" s="9">
        <v>17841</v>
      </c>
      <c r="H44" s="4">
        <v>41228</v>
      </c>
      <c r="I44" s="3"/>
      <c r="J44" s="3"/>
      <c r="K44" s="43">
        <f>SUM(L44-D12)</f>
        <v>732.20000000000073</v>
      </c>
      <c r="L44" s="20">
        <f>SUM(G44+D44)</f>
        <v>19341</v>
      </c>
      <c r="M44" s="135"/>
    </row>
    <row r="45" spans="1:13">
      <c r="A45" s="57">
        <f t="shared" si="0"/>
        <v>29</v>
      </c>
      <c r="B45" s="60" t="s">
        <v>253</v>
      </c>
      <c r="C45" s="88">
        <v>3063</v>
      </c>
      <c r="D45" s="3">
        <v>1500</v>
      </c>
      <c r="E45" s="3" t="s">
        <v>144</v>
      </c>
      <c r="F45" s="3" t="s">
        <v>171</v>
      </c>
      <c r="G45" s="9">
        <v>17639</v>
      </c>
      <c r="H45" s="4">
        <v>41787</v>
      </c>
      <c r="I45" s="3"/>
      <c r="J45" s="3"/>
      <c r="K45" s="43">
        <f>SUM(L45-D12)</f>
        <v>530.20000000000073</v>
      </c>
      <c r="L45" s="20">
        <f>SUM(G45+D45)</f>
        <v>19139</v>
      </c>
      <c r="M45" s="142"/>
    </row>
    <row r="46" spans="1:13">
      <c r="A46" s="57">
        <f t="shared" si="0"/>
        <v>30</v>
      </c>
      <c r="B46" s="60" t="s">
        <v>254</v>
      </c>
      <c r="C46" s="88"/>
      <c r="D46" s="3">
        <v>1500</v>
      </c>
      <c r="E46" s="3" t="s">
        <v>144</v>
      </c>
      <c r="F46" s="38" t="s">
        <v>256</v>
      </c>
      <c r="G46" s="113" t="s">
        <v>257</v>
      </c>
      <c r="H46" s="31" t="s">
        <v>228</v>
      </c>
      <c r="I46" s="38"/>
      <c r="J46" s="38"/>
      <c r="K46" s="114" t="s">
        <v>231</v>
      </c>
      <c r="L46" s="115" t="s">
        <v>230</v>
      </c>
      <c r="M46" s="141"/>
    </row>
    <row r="47" spans="1:13">
      <c r="A47" s="57">
        <f t="shared" si="0"/>
        <v>31</v>
      </c>
      <c r="B47" s="60" t="s">
        <v>258</v>
      </c>
      <c r="C47" s="88"/>
      <c r="D47" s="3" t="s">
        <v>222</v>
      </c>
      <c r="E47" s="3" t="s">
        <v>144</v>
      </c>
      <c r="F47" s="3" t="s">
        <v>171</v>
      </c>
      <c r="G47" s="9"/>
      <c r="H47" s="4"/>
      <c r="I47" s="3"/>
      <c r="J47" s="3"/>
      <c r="K47" s="159"/>
      <c r="L47" s="20"/>
      <c r="M47" s="135"/>
    </row>
    <row r="48" spans="1:13">
      <c r="A48" s="57">
        <f t="shared" si="0"/>
        <v>32</v>
      </c>
      <c r="B48" s="60" t="s">
        <v>258</v>
      </c>
      <c r="C48" s="88"/>
      <c r="D48" s="38" t="s">
        <v>222</v>
      </c>
      <c r="E48" s="3" t="s">
        <v>93</v>
      </c>
      <c r="F48" s="3" t="s">
        <v>171</v>
      </c>
      <c r="G48" s="9"/>
      <c r="H48" s="4"/>
      <c r="I48" s="3"/>
      <c r="J48" s="3"/>
      <c r="K48" s="44"/>
      <c r="L48" s="32"/>
      <c r="M48" s="135"/>
    </row>
    <row r="49" spans="1:14">
      <c r="A49" s="57">
        <f t="shared" si="0"/>
        <v>33</v>
      </c>
      <c r="B49" s="60" t="s">
        <v>259</v>
      </c>
      <c r="C49" s="88"/>
      <c r="D49" s="3">
        <v>3000</v>
      </c>
      <c r="E49" s="3" t="s">
        <v>144</v>
      </c>
      <c r="F49" s="3" t="s">
        <v>171</v>
      </c>
      <c r="G49" s="9">
        <v>17638.7</v>
      </c>
      <c r="H49" s="4">
        <v>41557</v>
      </c>
      <c r="I49" s="3"/>
      <c r="J49" s="3"/>
      <c r="K49" s="43">
        <f>SUM(L49-D12)</f>
        <v>2029.9000000000015</v>
      </c>
      <c r="L49" s="20">
        <f>SUM(G49+D49)</f>
        <v>20638.7</v>
      </c>
      <c r="M49" s="135"/>
    </row>
    <row r="50" spans="1:14">
      <c r="A50" s="57">
        <f t="shared" si="0"/>
        <v>34</v>
      </c>
      <c r="B50" s="60" t="s">
        <v>204</v>
      </c>
      <c r="C50" s="88">
        <v>3063</v>
      </c>
      <c r="D50" s="3">
        <v>6000</v>
      </c>
      <c r="E50" s="3" t="s">
        <v>144</v>
      </c>
      <c r="F50" s="3" t="s">
        <v>171</v>
      </c>
      <c r="G50" s="9">
        <v>15731</v>
      </c>
      <c r="H50" s="4">
        <v>37964</v>
      </c>
      <c r="I50" s="3"/>
      <c r="J50" s="3"/>
      <c r="K50" s="43">
        <f>SUM(L50-D12)</f>
        <v>3122.2000000000007</v>
      </c>
      <c r="L50" s="20">
        <f>SUM(G50+D50)</f>
        <v>21731</v>
      </c>
      <c r="M50" s="135"/>
    </row>
    <row r="51" spans="1:14" s="12" customFormat="1" ht="11.25" customHeight="1">
      <c r="A51" s="82"/>
      <c r="B51" s="95" t="s">
        <v>215</v>
      </c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136" t="s">
        <v>282</v>
      </c>
    </row>
    <row r="52" spans="1:14">
      <c r="A52" s="57">
        <f>A50+1</f>
        <v>35</v>
      </c>
      <c r="B52" s="60" t="s">
        <v>172</v>
      </c>
      <c r="C52" s="88"/>
      <c r="D52" s="3">
        <v>5</v>
      </c>
      <c r="E52" s="3" t="s">
        <v>144</v>
      </c>
      <c r="F52" s="3" t="s">
        <v>160</v>
      </c>
      <c r="G52" s="9">
        <v>18164</v>
      </c>
      <c r="H52" s="4">
        <v>42937</v>
      </c>
      <c r="I52" s="3"/>
      <c r="J52" s="3"/>
      <c r="K52" s="43" t="s">
        <v>163</v>
      </c>
      <c r="L52" s="20">
        <f>SUM(G52+D52)</f>
        <v>18169</v>
      </c>
      <c r="M52" s="144">
        <f>(G52+D52)-L52</f>
        <v>0</v>
      </c>
    </row>
    <row r="53" spans="1:14">
      <c r="A53" s="57">
        <f t="shared" si="0"/>
        <v>36</v>
      </c>
      <c r="B53" s="60" t="s">
        <v>161</v>
      </c>
      <c r="C53" s="88"/>
      <c r="D53" s="3">
        <v>8</v>
      </c>
      <c r="E53" s="3" t="s">
        <v>144</v>
      </c>
      <c r="F53" s="3" t="s">
        <v>160</v>
      </c>
      <c r="G53" s="9"/>
      <c r="H53" s="4"/>
      <c r="I53" s="3"/>
      <c r="J53" s="3"/>
      <c r="K53" s="43" t="s">
        <v>163</v>
      </c>
      <c r="L53" s="20"/>
      <c r="M53" s="144"/>
    </row>
    <row r="54" spans="1:14">
      <c r="A54" s="57">
        <f t="shared" si="0"/>
        <v>37</v>
      </c>
      <c r="B54" s="60" t="s">
        <v>162</v>
      </c>
      <c r="C54" s="88"/>
      <c r="D54" s="3">
        <v>25</v>
      </c>
      <c r="E54" s="3" t="s">
        <v>144</v>
      </c>
      <c r="F54" s="3" t="s">
        <v>160</v>
      </c>
      <c r="G54" s="9"/>
      <c r="H54" s="4"/>
      <c r="I54" s="3"/>
      <c r="J54" s="3"/>
      <c r="K54" s="43" t="s">
        <v>163</v>
      </c>
      <c r="L54" s="20"/>
      <c r="M54" s="144">
        <f>(G54+D54)-L54</f>
        <v>25</v>
      </c>
      <c r="N54" s="119"/>
    </row>
    <row r="55" spans="1:14">
      <c r="A55" s="57">
        <f t="shared" si="0"/>
        <v>38</v>
      </c>
      <c r="B55" s="184" t="s">
        <v>218</v>
      </c>
      <c r="C55" s="185"/>
      <c r="D55" s="3">
        <v>100</v>
      </c>
      <c r="E55" s="3" t="s">
        <v>144</v>
      </c>
      <c r="F55" s="3" t="s">
        <v>160</v>
      </c>
      <c r="G55" s="9">
        <v>17581.3</v>
      </c>
      <c r="H55" s="4">
        <v>41607</v>
      </c>
      <c r="I55" s="38"/>
      <c r="J55" s="38"/>
      <c r="K55" s="118" t="s">
        <v>163</v>
      </c>
      <c r="L55" s="20">
        <f>SUM(G55+D55)</f>
        <v>17681.3</v>
      </c>
      <c r="M55" s="144">
        <f>(G55+D55)-L55</f>
        <v>0</v>
      </c>
    </row>
    <row r="56" spans="1:14" s="12" customFormat="1" ht="11.25" customHeight="1">
      <c r="A56" s="82"/>
      <c r="B56" s="95" t="s">
        <v>274</v>
      </c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136"/>
    </row>
    <row r="57" spans="1:14">
      <c r="A57" s="57">
        <f>A55+1</f>
        <v>39</v>
      </c>
      <c r="B57" s="60" t="s">
        <v>297</v>
      </c>
      <c r="C57" s="88"/>
      <c r="D57" s="3">
        <v>300</v>
      </c>
      <c r="E57" s="3" t="s">
        <v>144</v>
      </c>
      <c r="F57" s="3" t="s">
        <v>88</v>
      </c>
      <c r="G57" s="9">
        <v>18511.2</v>
      </c>
      <c r="H57" s="4">
        <v>43976</v>
      </c>
      <c r="I57" s="3"/>
      <c r="J57" s="3"/>
      <c r="K57" s="43">
        <f>SUM(L57-D12)</f>
        <v>202.40000000000146</v>
      </c>
      <c r="L57" s="20">
        <f>SUM(G57+D57)</f>
        <v>18811.2</v>
      </c>
      <c r="M57" s="135"/>
    </row>
    <row r="58" spans="1:14">
      <c r="A58" s="57">
        <f>A57+1</f>
        <v>40</v>
      </c>
      <c r="B58" s="60" t="s">
        <v>297</v>
      </c>
      <c r="C58" s="88"/>
      <c r="D58" s="38">
        <v>365</v>
      </c>
      <c r="E58" s="3" t="s">
        <v>93</v>
      </c>
      <c r="F58" s="3" t="s">
        <v>88</v>
      </c>
      <c r="G58" s="9">
        <v>18511.2</v>
      </c>
      <c r="H58" s="4">
        <v>43976</v>
      </c>
      <c r="I58" s="3"/>
      <c r="J58" s="3"/>
      <c r="K58" s="44">
        <f ca="1">L58-B4</f>
        <v>232</v>
      </c>
      <c r="L58" s="32">
        <f>H58+D58</f>
        <v>44341</v>
      </c>
      <c r="M58" s="142"/>
    </row>
    <row r="59" spans="1:14">
      <c r="A59" s="57">
        <f>A58+1</f>
        <v>41</v>
      </c>
      <c r="B59" s="184" t="s">
        <v>170</v>
      </c>
      <c r="C59" s="185"/>
      <c r="D59" s="38">
        <v>720</v>
      </c>
      <c r="E59" s="3" t="s">
        <v>93</v>
      </c>
      <c r="F59" s="3" t="s">
        <v>166</v>
      </c>
      <c r="G59" s="9">
        <v>18337.400000000001</v>
      </c>
      <c r="H59" s="4">
        <v>43601</v>
      </c>
      <c r="I59" s="3"/>
      <c r="J59" s="3"/>
      <c r="K59" s="44">
        <f ca="1">L59-B4</f>
        <v>212</v>
      </c>
      <c r="L59" s="32">
        <f>H59+D59</f>
        <v>44321</v>
      </c>
      <c r="M59" s="135"/>
    </row>
    <row r="60" spans="1:14">
      <c r="A60" s="57">
        <f>A59+1</f>
        <v>42</v>
      </c>
      <c r="B60" s="184"/>
      <c r="C60" s="185"/>
      <c r="D60" s="3"/>
      <c r="E60" s="3" t="s">
        <v>144</v>
      </c>
      <c r="F60" s="3"/>
      <c r="G60" s="9"/>
      <c r="H60" s="4"/>
      <c r="I60" s="3"/>
      <c r="J60" s="3"/>
      <c r="K60" s="43"/>
      <c r="L60" s="20"/>
      <c r="M60" s="142"/>
    </row>
    <row r="61" spans="1:14">
      <c r="A61" s="57">
        <f>A59+1</f>
        <v>42</v>
      </c>
      <c r="B61" s="184" t="s">
        <v>277</v>
      </c>
      <c r="C61" s="185"/>
      <c r="D61" s="38">
        <v>547</v>
      </c>
      <c r="E61" s="3" t="s">
        <v>222</v>
      </c>
      <c r="F61" s="3" t="s">
        <v>298</v>
      </c>
      <c r="G61" s="9">
        <v>17639</v>
      </c>
      <c r="H61" s="4">
        <v>41787</v>
      </c>
      <c r="I61" s="3"/>
      <c r="J61" s="3"/>
      <c r="K61" s="44" t="s">
        <v>222</v>
      </c>
      <c r="L61" s="32"/>
      <c r="M61" s="145"/>
    </row>
    <row r="62" spans="1:14">
      <c r="A62" s="57">
        <f>A60+1</f>
        <v>43</v>
      </c>
      <c r="B62" s="184" t="s">
        <v>283</v>
      </c>
      <c r="C62" s="185"/>
      <c r="D62" s="3">
        <v>865</v>
      </c>
      <c r="E62" s="3" t="s">
        <v>144</v>
      </c>
      <c r="F62" s="3" t="s">
        <v>284</v>
      </c>
      <c r="G62" s="9">
        <v>17638.7</v>
      </c>
      <c r="H62" s="4">
        <v>41661</v>
      </c>
      <c r="I62" s="3"/>
      <c r="J62" s="3"/>
      <c r="K62" s="44" t="e">
        <f>L62-B-4</f>
        <v>#NAME?</v>
      </c>
      <c r="L62" s="20">
        <f>SUM(G62+D62)</f>
        <v>18503.7</v>
      </c>
      <c r="M62" s="135"/>
    </row>
    <row r="63" spans="1:14">
      <c r="A63" s="57">
        <f>A60+1</f>
        <v>43</v>
      </c>
      <c r="B63" s="184" t="s">
        <v>290</v>
      </c>
      <c r="C63" s="185"/>
      <c r="D63" s="38">
        <v>30</v>
      </c>
      <c r="E63" s="3" t="s">
        <v>93</v>
      </c>
      <c r="F63" s="3" t="s">
        <v>102</v>
      </c>
      <c r="G63" s="9"/>
      <c r="H63" s="4"/>
      <c r="I63" s="3"/>
      <c r="J63" s="3"/>
      <c r="K63" s="44"/>
      <c r="L63" s="32"/>
      <c r="M63" s="135"/>
    </row>
    <row r="64" spans="1:14" s="12" customFormat="1" ht="11.25" customHeight="1">
      <c r="A64" s="82"/>
      <c r="B64" s="95" t="s">
        <v>216</v>
      </c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136"/>
    </row>
    <row r="65" spans="1:14">
      <c r="A65" s="57">
        <f>A63+1</f>
        <v>44</v>
      </c>
      <c r="B65" s="60" t="s">
        <v>92</v>
      </c>
      <c r="C65" s="88"/>
      <c r="D65" s="38">
        <v>365</v>
      </c>
      <c r="E65" s="3" t="s">
        <v>93</v>
      </c>
      <c r="F65" s="3" t="s">
        <v>104</v>
      </c>
      <c r="G65" s="117" t="s">
        <v>273</v>
      </c>
      <c r="H65" s="83"/>
      <c r="I65" s="3"/>
      <c r="J65" s="3"/>
      <c r="K65" s="44">
        <f>L65-B12</f>
        <v>-43688</v>
      </c>
      <c r="L65" s="32">
        <f>H65+D65</f>
        <v>365</v>
      </c>
      <c r="M65" s="142" t="s">
        <v>288</v>
      </c>
      <c r="N65" s="37"/>
    </row>
    <row r="66" spans="1:14">
      <c r="A66" s="57">
        <f>A65+1</f>
        <v>45</v>
      </c>
      <c r="B66" s="60" t="s">
        <v>198</v>
      </c>
      <c r="C66" s="88"/>
      <c r="D66" s="38">
        <v>730</v>
      </c>
      <c r="E66" s="3" t="s">
        <v>93</v>
      </c>
      <c r="F66" s="3" t="s">
        <v>104</v>
      </c>
      <c r="G66" s="9">
        <v>18163.400000000001</v>
      </c>
      <c r="H66" s="4">
        <v>43601</v>
      </c>
      <c r="I66" s="3"/>
      <c r="J66" s="3"/>
      <c r="K66" s="44">
        <f ca="1">L66-B4</f>
        <v>222</v>
      </c>
      <c r="L66" s="32">
        <f>H66+D66</f>
        <v>44331</v>
      </c>
      <c r="M66" s="135"/>
    </row>
    <row r="67" spans="1:14">
      <c r="A67" s="57">
        <f t="shared" ref="A67:A83" si="2">A66+1</f>
        <v>46</v>
      </c>
      <c r="B67" s="60" t="s">
        <v>106</v>
      </c>
      <c r="C67" s="88">
        <v>40429542</v>
      </c>
      <c r="D67" s="38">
        <v>365</v>
      </c>
      <c r="E67" s="3" t="s">
        <v>93</v>
      </c>
      <c r="F67" s="3" t="s">
        <v>145</v>
      </c>
      <c r="G67" s="9">
        <v>17977.400000000001</v>
      </c>
      <c r="H67" s="4">
        <v>42558</v>
      </c>
      <c r="I67" s="3"/>
      <c r="J67" s="3"/>
      <c r="K67" s="43" t="s">
        <v>309</v>
      </c>
      <c r="L67" s="32"/>
      <c r="M67" s="135"/>
    </row>
    <row r="68" spans="1:14">
      <c r="A68" s="57">
        <f t="shared" si="2"/>
        <v>47</v>
      </c>
      <c r="B68" s="60" t="s">
        <v>106</v>
      </c>
      <c r="C68" s="88">
        <v>40429542</v>
      </c>
      <c r="D68" s="38">
        <v>180</v>
      </c>
      <c r="E68" s="3" t="s">
        <v>93</v>
      </c>
      <c r="F68" s="3" t="s">
        <v>146</v>
      </c>
      <c r="G68" s="9">
        <v>18511.2</v>
      </c>
      <c r="H68" s="4">
        <v>43964</v>
      </c>
      <c r="I68" s="3"/>
      <c r="J68" s="3"/>
      <c r="K68" s="44">
        <f>L68-B12</f>
        <v>91</v>
      </c>
      <c r="L68" s="32">
        <f>H68+D68</f>
        <v>44144</v>
      </c>
      <c r="M68" s="142" t="s">
        <v>294</v>
      </c>
    </row>
    <row r="69" spans="1:14">
      <c r="A69" s="57">
        <f t="shared" si="2"/>
        <v>48</v>
      </c>
      <c r="B69" s="60" t="s">
        <v>154</v>
      </c>
      <c r="C69" s="88" t="s">
        <v>197</v>
      </c>
      <c r="D69" s="3">
        <v>100</v>
      </c>
      <c r="E69" s="3" t="s">
        <v>144</v>
      </c>
      <c r="F69" s="3" t="s">
        <v>103</v>
      </c>
      <c r="G69" s="9">
        <v>18608.8</v>
      </c>
      <c r="H69" s="4">
        <v>44053</v>
      </c>
      <c r="I69" s="3"/>
      <c r="J69" s="3"/>
      <c r="K69" s="43">
        <f>SUM(L69-D12)</f>
        <v>100</v>
      </c>
      <c r="L69" s="20">
        <f>SUM(G69+D69)</f>
        <v>18708.8</v>
      </c>
      <c r="M69" s="142"/>
    </row>
    <row r="70" spans="1:14">
      <c r="A70" s="57">
        <f t="shared" si="2"/>
        <v>49</v>
      </c>
      <c r="B70" s="60" t="s">
        <v>199</v>
      </c>
      <c r="C70" s="88" t="s">
        <v>197</v>
      </c>
      <c r="D70" s="3">
        <v>500</v>
      </c>
      <c r="E70" s="3" t="s">
        <v>144</v>
      </c>
      <c r="F70" s="3" t="s">
        <v>201</v>
      </c>
      <c r="G70" s="9">
        <v>18248.099999999999</v>
      </c>
      <c r="H70" s="4">
        <v>42961</v>
      </c>
      <c r="I70" s="3"/>
      <c r="J70" s="3"/>
      <c r="K70" s="43">
        <f>SUM(L70-D12)</f>
        <v>139.29999999999927</v>
      </c>
      <c r="L70" s="11">
        <f>SUM(G70+D70)</f>
        <v>18748.099999999999</v>
      </c>
      <c r="M70" s="135"/>
    </row>
    <row r="71" spans="1:14">
      <c r="A71" s="57">
        <f t="shared" si="2"/>
        <v>50</v>
      </c>
      <c r="B71" s="60" t="s">
        <v>200</v>
      </c>
      <c r="C71" s="88" t="s">
        <v>197</v>
      </c>
      <c r="D71" s="3">
        <v>1000</v>
      </c>
      <c r="E71" s="3" t="s">
        <v>144</v>
      </c>
      <c r="F71" s="3" t="s">
        <v>117</v>
      </c>
      <c r="G71" s="65">
        <v>17897.900000000001</v>
      </c>
      <c r="H71" s="83">
        <v>38749</v>
      </c>
      <c r="I71" s="3"/>
      <c r="J71" s="3"/>
      <c r="K71" s="43">
        <f>SUM(L71-D12)</f>
        <v>289.10000000000218</v>
      </c>
      <c r="L71" s="20">
        <f>SUM(G71+D71)</f>
        <v>18897.900000000001</v>
      </c>
      <c r="M71" s="135"/>
    </row>
    <row r="72" spans="1:14">
      <c r="A72" s="57">
        <f t="shared" si="2"/>
        <v>51</v>
      </c>
      <c r="B72" s="60" t="s">
        <v>158</v>
      </c>
      <c r="C72" s="88">
        <v>744</v>
      </c>
      <c r="D72" s="3">
        <v>100</v>
      </c>
      <c r="E72" s="3" t="s">
        <v>144</v>
      </c>
      <c r="F72" s="38" t="s">
        <v>278</v>
      </c>
      <c r="G72" s="31" t="s">
        <v>275</v>
      </c>
      <c r="H72" s="31" t="s">
        <v>276</v>
      </c>
      <c r="I72" s="38"/>
      <c r="J72" s="38"/>
      <c r="K72" s="114" t="s">
        <v>231</v>
      </c>
      <c r="L72" s="115" t="s">
        <v>230</v>
      </c>
      <c r="M72" s="135"/>
    </row>
    <row r="73" spans="1:14">
      <c r="A73" s="57">
        <f t="shared" si="2"/>
        <v>52</v>
      </c>
      <c r="B73" s="60" t="s">
        <v>210</v>
      </c>
      <c r="C73" s="88">
        <v>744</v>
      </c>
      <c r="D73" s="38" t="s">
        <v>222</v>
      </c>
      <c r="E73" s="3"/>
      <c r="F73" s="3" t="s">
        <v>222</v>
      </c>
      <c r="G73" s="9" t="s">
        <v>222</v>
      </c>
      <c r="H73" s="4" t="s">
        <v>313</v>
      </c>
      <c r="I73" s="3"/>
      <c r="J73" s="3"/>
      <c r="K73" s="44" t="e">
        <f ca="1">L73-B4</f>
        <v>#VALUE!</v>
      </c>
      <c r="L73" s="32" t="e">
        <f>H73+D73</f>
        <v>#VALUE!</v>
      </c>
      <c r="M73" s="135"/>
    </row>
    <row r="74" spans="1:14">
      <c r="A74" s="57">
        <f t="shared" si="2"/>
        <v>53</v>
      </c>
      <c r="B74" s="60" t="s">
        <v>85</v>
      </c>
      <c r="C74" s="88"/>
      <c r="D74" s="38">
        <v>720</v>
      </c>
      <c r="E74" s="3" t="s">
        <v>93</v>
      </c>
      <c r="F74" s="3" t="s">
        <v>102</v>
      </c>
      <c r="G74" s="9"/>
      <c r="H74" s="4"/>
      <c r="I74" s="3"/>
      <c r="J74" s="3"/>
      <c r="K74" s="44"/>
      <c r="L74" s="32"/>
      <c r="M74" s="135"/>
    </row>
    <row r="75" spans="1:14">
      <c r="A75" s="57">
        <f t="shared" si="2"/>
        <v>54</v>
      </c>
      <c r="B75" s="60" t="s">
        <v>202</v>
      </c>
      <c r="C75" s="88">
        <v>400547</v>
      </c>
      <c r="D75" s="38">
        <v>365</v>
      </c>
      <c r="E75" s="3" t="s">
        <v>93</v>
      </c>
      <c r="F75" s="3" t="s">
        <v>310</v>
      </c>
      <c r="G75" s="9">
        <v>18511.2</v>
      </c>
      <c r="H75" s="4">
        <v>43964</v>
      </c>
      <c r="I75" s="3"/>
      <c r="J75" s="3"/>
      <c r="K75" s="44">
        <f ca="1">L75-B4</f>
        <v>220</v>
      </c>
      <c r="L75" s="32">
        <f t="shared" ref="L75:L83" si="3">H75+D75</f>
        <v>44329</v>
      </c>
      <c r="M75" s="142"/>
    </row>
    <row r="76" spans="1:14">
      <c r="A76" s="57">
        <f t="shared" si="2"/>
        <v>55</v>
      </c>
      <c r="B76" s="60" t="s">
        <v>20</v>
      </c>
      <c r="C76" s="88"/>
      <c r="D76" s="38">
        <v>1825</v>
      </c>
      <c r="E76" s="3" t="s">
        <v>93</v>
      </c>
      <c r="F76" s="3" t="s">
        <v>203</v>
      </c>
      <c r="G76" s="9">
        <v>17176.400000000001</v>
      </c>
      <c r="H76" s="4">
        <v>43614</v>
      </c>
      <c r="I76" s="3"/>
      <c r="J76" s="3"/>
      <c r="K76" s="44">
        <f ca="1">L76-B4</f>
        <v>1330</v>
      </c>
      <c r="L76" s="32">
        <f>H76+D76</f>
        <v>45439</v>
      </c>
      <c r="M76" s="142"/>
    </row>
    <row r="77" spans="1:14">
      <c r="A77" s="57">
        <f t="shared" si="2"/>
        <v>56</v>
      </c>
      <c r="B77" s="60" t="s">
        <v>99</v>
      </c>
      <c r="C77" s="88"/>
      <c r="D77" s="3">
        <v>200</v>
      </c>
      <c r="E77" s="3" t="s">
        <v>144</v>
      </c>
      <c r="F77" s="3" t="s">
        <v>223</v>
      </c>
      <c r="G77" s="9">
        <v>18511.2</v>
      </c>
      <c r="H77" s="4">
        <v>43964</v>
      </c>
      <c r="I77" s="3"/>
      <c r="J77" s="3"/>
      <c r="K77" s="43">
        <f>L77-D12</f>
        <v>102.40000000000146</v>
      </c>
      <c r="L77" s="20">
        <f>SUM(G77+D77)</f>
        <v>18711.2</v>
      </c>
      <c r="M77" s="142" t="s">
        <v>294</v>
      </c>
    </row>
    <row r="78" spans="1:14">
      <c r="A78" s="57">
        <f t="shared" si="2"/>
        <v>57</v>
      </c>
      <c r="B78" s="60" t="s">
        <v>99</v>
      </c>
      <c r="C78" s="88"/>
      <c r="D78" s="3">
        <v>800</v>
      </c>
      <c r="E78" s="3" t="s">
        <v>144</v>
      </c>
      <c r="F78" s="3" t="s">
        <v>100</v>
      </c>
      <c r="G78" s="9">
        <v>18511.2</v>
      </c>
      <c r="H78" s="4">
        <v>43964</v>
      </c>
      <c r="I78" s="3"/>
      <c r="J78" s="3"/>
      <c r="K78" s="43">
        <f>SUM(L78-D12)</f>
        <v>702.40000000000146</v>
      </c>
      <c r="L78" s="20">
        <f>SUM(G78+D78)</f>
        <v>19311.2</v>
      </c>
      <c r="M78" s="135"/>
    </row>
    <row r="79" spans="1:14">
      <c r="A79" s="57">
        <f t="shared" si="2"/>
        <v>58</v>
      </c>
      <c r="B79" s="60" t="s">
        <v>212</v>
      </c>
      <c r="C79" s="88"/>
      <c r="D79" s="38">
        <v>365</v>
      </c>
      <c r="E79" s="3" t="s">
        <v>93</v>
      </c>
      <c r="F79" s="3" t="s">
        <v>104</v>
      </c>
      <c r="G79" s="9">
        <v>18511.2</v>
      </c>
      <c r="H79" s="4">
        <v>43964</v>
      </c>
      <c r="I79" s="3"/>
      <c r="J79" s="3"/>
      <c r="K79" s="44">
        <f ca="1">L79-B4</f>
        <v>220</v>
      </c>
      <c r="L79" s="32">
        <f>H79+D79</f>
        <v>44329</v>
      </c>
      <c r="M79" s="142" t="s">
        <v>294</v>
      </c>
    </row>
    <row r="80" spans="1:14">
      <c r="A80" s="57">
        <f t="shared" si="2"/>
        <v>59</v>
      </c>
      <c r="B80" s="60" t="s">
        <v>219</v>
      </c>
      <c r="C80" s="88" t="s">
        <v>155</v>
      </c>
      <c r="D80" s="38">
        <v>365</v>
      </c>
      <c r="E80" s="3" t="s">
        <v>93</v>
      </c>
      <c r="F80" s="3" t="s">
        <v>104</v>
      </c>
      <c r="G80" s="9">
        <v>18511.2</v>
      </c>
      <c r="H80" s="4">
        <v>43964</v>
      </c>
      <c r="I80" s="3"/>
      <c r="J80" s="3"/>
      <c r="K80" s="44">
        <f ca="1">L80-B4</f>
        <v>220</v>
      </c>
      <c r="L80" s="32">
        <f t="shared" si="3"/>
        <v>44329</v>
      </c>
      <c r="M80" s="142" t="s">
        <v>294</v>
      </c>
    </row>
    <row r="81" spans="1:13">
      <c r="A81" s="57">
        <f t="shared" si="2"/>
        <v>60</v>
      </c>
      <c r="B81" s="60" t="s">
        <v>220</v>
      </c>
      <c r="C81" s="88" t="s">
        <v>155</v>
      </c>
      <c r="D81" s="38">
        <v>4380</v>
      </c>
      <c r="E81" s="3" t="s">
        <v>93</v>
      </c>
      <c r="F81" s="3" t="s">
        <v>221</v>
      </c>
      <c r="G81" s="9">
        <v>17481</v>
      </c>
      <c r="H81" s="4">
        <v>40544</v>
      </c>
      <c r="I81" s="3"/>
      <c r="J81" s="3"/>
      <c r="K81" s="44">
        <f>L81-B12</f>
        <v>871</v>
      </c>
      <c r="L81" s="32">
        <f>H81+D81</f>
        <v>44924</v>
      </c>
      <c r="M81" s="135"/>
    </row>
    <row r="82" spans="1:13">
      <c r="A82" s="57">
        <f t="shared" si="2"/>
        <v>61</v>
      </c>
      <c r="B82" s="60" t="s">
        <v>165</v>
      </c>
      <c r="C82" s="89" t="s">
        <v>156</v>
      </c>
      <c r="D82" s="38">
        <v>365</v>
      </c>
      <c r="E82" s="3" t="s">
        <v>93</v>
      </c>
      <c r="F82" s="3" t="s">
        <v>103</v>
      </c>
      <c r="G82" s="9">
        <v>18511.2</v>
      </c>
      <c r="H82" s="4">
        <v>43964</v>
      </c>
      <c r="I82" s="3"/>
      <c r="J82" s="3"/>
      <c r="K82" s="44">
        <f ca="1">L82-B4</f>
        <v>220</v>
      </c>
      <c r="L82" s="32">
        <f t="shared" si="3"/>
        <v>44329</v>
      </c>
      <c r="M82" s="142" t="s">
        <v>294</v>
      </c>
    </row>
    <row r="83" spans="1:13" ht="12.75" customHeight="1">
      <c r="A83" s="57">
        <f t="shared" si="2"/>
        <v>62</v>
      </c>
      <c r="B83" s="61" t="s">
        <v>86</v>
      </c>
      <c r="C83" s="90"/>
      <c r="D83" s="38">
        <v>365</v>
      </c>
      <c r="E83" s="3" t="s">
        <v>93</v>
      </c>
      <c r="F83" s="3" t="s">
        <v>105</v>
      </c>
      <c r="G83" s="9">
        <v>18511.2</v>
      </c>
      <c r="H83" s="4">
        <v>43976</v>
      </c>
      <c r="I83" s="3"/>
      <c r="J83" s="3"/>
      <c r="K83" s="44">
        <f ca="1">L83-B4</f>
        <v>232</v>
      </c>
      <c r="L83" s="32">
        <f t="shared" si="3"/>
        <v>44341</v>
      </c>
      <c r="M83" s="142"/>
    </row>
    <row r="84" spans="1:13">
      <c r="L84" s="10"/>
    </row>
    <row r="85" spans="1:13">
      <c r="L85" s="10"/>
    </row>
    <row r="86" spans="1:13">
      <c r="L86" s="10"/>
    </row>
    <row r="87" spans="1:13">
      <c r="L87" s="10"/>
    </row>
    <row r="88" spans="1:13">
      <c r="L88" s="10"/>
    </row>
    <row r="89" spans="1:13">
      <c r="L89" s="10"/>
    </row>
    <row r="90" spans="1:13">
      <c r="L90" s="10"/>
    </row>
    <row r="91" spans="1:13">
      <c r="L91" s="10"/>
    </row>
    <row r="92" spans="1:13">
      <c r="L92" s="10"/>
    </row>
    <row r="93" spans="1:13">
      <c r="L93" s="10"/>
    </row>
    <row r="94" spans="1:13">
      <c r="L94" s="10"/>
    </row>
    <row r="95" spans="1:13">
      <c r="L95" s="10"/>
    </row>
    <row r="96" spans="1:13">
      <c r="L96" s="10"/>
    </row>
    <row r="97" spans="12:12">
      <c r="L97" s="10"/>
    </row>
    <row r="98" spans="12:12">
      <c r="L98" s="10"/>
    </row>
    <row r="99" spans="12:12">
      <c r="L99" s="10"/>
    </row>
    <row r="100" spans="12:12">
      <c r="L100" s="10"/>
    </row>
    <row r="101" spans="12:12">
      <c r="L101" s="10"/>
    </row>
    <row r="102" spans="12:12">
      <c r="L102" s="10"/>
    </row>
    <row r="103" spans="12:12">
      <c r="L103" s="10"/>
    </row>
    <row r="104" spans="12:12">
      <c r="L104" s="10"/>
    </row>
    <row r="105" spans="12:12">
      <c r="L105" s="10"/>
    </row>
    <row r="106" spans="12:12">
      <c r="L106" s="10"/>
    </row>
    <row r="107" spans="12:12">
      <c r="L107" s="10"/>
    </row>
    <row r="108" spans="12:12">
      <c r="L108" s="10"/>
    </row>
    <row r="109" spans="12:12">
      <c r="L109" s="10"/>
    </row>
    <row r="110" spans="12:12">
      <c r="L110" s="10"/>
    </row>
    <row r="111" spans="12:12">
      <c r="L111" s="10"/>
    </row>
    <row r="112" spans="12:12">
      <c r="L112" s="10"/>
    </row>
    <row r="113" spans="12:12">
      <c r="L113" s="10"/>
    </row>
    <row r="114" spans="12:12">
      <c r="L114" s="10"/>
    </row>
    <row r="115" spans="12:12">
      <c r="L115" s="10"/>
    </row>
    <row r="116" spans="12:12">
      <c r="L116" s="10"/>
    </row>
    <row r="117" spans="12:12">
      <c r="L117" s="10"/>
    </row>
    <row r="118" spans="12:12">
      <c r="L118" s="10"/>
    </row>
    <row r="119" spans="12:12">
      <c r="L119" s="10"/>
    </row>
    <row r="120" spans="12:12">
      <c r="L120" s="10"/>
    </row>
    <row r="121" spans="12:12">
      <c r="L121" s="10"/>
    </row>
    <row r="122" spans="12:12">
      <c r="L122" s="10"/>
    </row>
    <row r="123" spans="12:12">
      <c r="L123" s="10"/>
    </row>
    <row r="124" spans="12:12">
      <c r="L124" s="10"/>
    </row>
    <row r="125" spans="12:12">
      <c r="L125" s="10"/>
    </row>
    <row r="126" spans="12:12">
      <c r="L126" s="10"/>
    </row>
    <row r="127" spans="12:12">
      <c r="L127" s="10"/>
    </row>
    <row r="128" spans="12:12">
      <c r="L128" s="10"/>
    </row>
    <row r="129" spans="12:12">
      <c r="L129" s="10"/>
    </row>
    <row r="130" spans="12:12">
      <c r="L130" s="10"/>
    </row>
    <row r="131" spans="12:12">
      <c r="L131" s="10"/>
    </row>
    <row r="132" spans="12:12">
      <c r="L132" s="10"/>
    </row>
    <row r="133" spans="12:12">
      <c r="L133" s="10"/>
    </row>
    <row r="134" spans="12:12">
      <c r="L134" s="10"/>
    </row>
    <row r="135" spans="12:12">
      <c r="L135" s="10"/>
    </row>
    <row r="136" spans="12:12">
      <c r="L136" s="10"/>
    </row>
    <row r="137" spans="12:12">
      <c r="L137" s="10"/>
    </row>
    <row r="138" spans="12:12">
      <c r="L138" s="10"/>
    </row>
    <row r="139" spans="12:12">
      <c r="L139" s="10"/>
    </row>
    <row r="140" spans="12:12">
      <c r="L140" s="10"/>
    </row>
    <row r="141" spans="12:12">
      <c r="L141" s="10"/>
    </row>
    <row r="142" spans="12:12">
      <c r="L142" s="10"/>
    </row>
    <row r="143" spans="12:12">
      <c r="L143" s="10"/>
    </row>
    <row r="144" spans="12:12">
      <c r="L144" s="10"/>
    </row>
    <row r="145" spans="12:12">
      <c r="L145" s="10"/>
    </row>
    <row r="146" spans="12:12">
      <c r="L146" s="10"/>
    </row>
    <row r="147" spans="12:12">
      <c r="L147" s="10"/>
    </row>
    <row r="148" spans="12:12">
      <c r="L148" s="10"/>
    </row>
    <row r="149" spans="12:12">
      <c r="L149" s="10"/>
    </row>
    <row r="150" spans="12:12">
      <c r="L150" s="10"/>
    </row>
    <row r="151" spans="12:12">
      <c r="L151" s="10"/>
    </row>
    <row r="152" spans="12:12">
      <c r="L152" s="10"/>
    </row>
    <row r="153" spans="12:12">
      <c r="L153" s="10"/>
    </row>
    <row r="154" spans="12:12">
      <c r="L154" s="10"/>
    </row>
    <row r="155" spans="12:12">
      <c r="L155" s="10"/>
    </row>
    <row r="156" spans="12:12">
      <c r="L156" s="10"/>
    </row>
    <row r="157" spans="12:12">
      <c r="L157" s="10"/>
    </row>
    <row r="158" spans="12:12">
      <c r="L158" s="10"/>
    </row>
    <row r="159" spans="12:12">
      <c r="L159" s="10"/>
    </row>
    <row r="160" spans="12:12">
      <c r="L160" s="10"/>
    </row>
    <row r="161" spans="12:12">
      <c r="L161" s="10"/>
    </row>
    <row r="162" spans="12:12">
      <c r="L162" s="10"/>
    </row>
    <row r="163" spans="12:12">
      <c r="L163" s="10"/>
    </row>
    <row r="164" spans="12:12">
      <c r="L164" s="10"/>
    </row>
    <row r="165" spans="12:12">
      <c r="L165" s="10"/>
    </row>
  </sheetData>
  <mergeCells count="26">
    <mergeCell ref="B22:C22"/>
    <mergeCell ref="B26:C26"/>
    <mergeCell ref="B27:C27"/>
    <mergeCell ref="B63:C63"/>
    <mergeCell ref="B35:C35"/>
    <mergeCell ref="B36:C36"/>
    <mergeCell ref="B38:C38"/>
    <mergeCell ref="B39:C39"/>
    <mergeCell ref="B24:C24"/>
    <mergeCell ref="B55:C55"/>
    <mergeCell ref="B59:C59"/>
    <mergeCell ref="B60:C60"/>
    <mergeCell ref="B61:C61"/>
    <mergeCell ref="B28:C28"/>
    <mergeCell ref="B29:C29"/>
    <mergeCell ref="B62:C62"/>
    <mergeCell ref="A5:E5"/>
    <mergeCell ref="C7:I7"/>
    <mergeCell ref="C8:I8"/>
    <mergeCell ref="C9:I9"/>
    <mergeCell ref="B21:C21"/>
    <mergeCell ref="B19:C19"/>
    <mergeCell ref="B18:C18"/>
    <mergeCell ref="B17:C17"/>
    <mergeCell ref="B14:L14"/>
    <mergeCell ref="F5:L5"/>
  </mergeCells>
  <phoneticPr fontId="0" type="noConversion"/>
  <conditionalFormatting sqref="K69:K70 K19 K25 K65 K53:K54 K40 K34 K57 K80 K82:K83 K74:K76">
    <cfRule type="cellIs" dxfId="146" priority="238" stopIfTrue="1" operator="between">
      <formula>-500</formula>
      <formula>9.99</formula>
    </cfRule>
    <cfRule type="cellIs" dxfId="145" priority="239" stopIfTrue="1" operator="between">
      <formula>10</formula>
      <formula>50</formula>
    </cfRule>
    <cfRule type="cellIs" dxfId="144" priority="240" stopIfTrue="1" operator="between">
      <formula>50.99</formula>
      <formula>150</formula>
    </cfRule>
  </conditionalFormatting>
  <conditionalFormatting sqref="K68">
    <cfRule type="cellIs" dxfId="143" priority="223" stopIfTrue="1" operator="between">
      <formula>-500</formula>
      <formula>9.99</formula>
    </cfRule>
    <cfRule type="cellIs" dxfId="142" priority="224" stopIfTrue="1" operator="between">
      <formula>10</formula>
      <formula>50</formula>
    </cfRule>
    <cfRule type="cellIs" dxfId="141" priority="225" stopIfTrue="1" operator="between">
      <formula>50.99</formula>
      <formula>150</formula>
    </cfRule>
  </conditionalFormatting>
  <conditionalFormatting sqref="K17">
    <cfRule type="cellIs" dxfId="140" priority="214" stopIfTrue="1" operator="between">
      <formula>-500</formula>
      <formula>9.99</formula>
    </cfRule>
    <cfRule type="cellIs" dxfId="139" priority="215" stopIfTrue="1" operator="between">
      <formula>10</formula>
      <formula>50</formula>
    </cfRule>
    <cfRule type="cellIs" dxfId="138" priority="216" stopIfTrue="1" operator="between">
      <formula>50.99</formula>
      <formula>150</formula>
    </cfRule>
  </conditionalFormatting>
  <conditionalFormatting sqref="K18">
    <cfRule type="cellIs" dxfId="137" priority="211" stopIfTrue="1" operator="between">
      <formula>-500</formula>
      <formula>9.99</formula>
    </cfRule>
    <cfRule type="cellIs" dxfId="136" priority="212" stopIfTrue="1" operator="between">
      <formula>10</formula>
      <formula>50</formula>
    </cfRule>
    <cfRule type="cellIs" dxfId="135" priority="213" stopIfTrue="1" operator="between">
      <formula>50.99</formula>
      <formula>150</formula>
    </cfRule>
  </conditionalFormatting>
  <conditionalFormatting sqref="K71">
    <cfRule type="cellIs" dxfId="134" priority="208" stopIfTrue="1" operator="between">
      <formula>-500</formula>
      <formula>9.99</formula>
    </cfRule>
    <cfRule type="cellIs" dxfId="133" priority="209" stopIfTrue="1" operator="between">
      <formula>10</formula>
      <formula>50</formula>
    </cfRule>
    <cfRule type="cellIs" dxfId="132" priority="210" stopIfTrue="1" operator="between">
      <formula>50.99</formula>
      <formula>150</formula>
    </cfRule>
  </conditionalFormatting>
  <conditionalFormatting sqref="K23">
    <cfRule type="cellIs" dxfId="131" priority="196" stopIfTrue="1" operator="between">
      <formula>-500</formula>
      <formula>9.99</formula>
    </cfRule>
    <cfRule type="cellIs" dxfId="130" priority="197" stopIfTrue="1" operator="between">
      <formula>10</formula>
      <formula>50</formula>
    </cfRule>
    <cfRule type="cellIs" dxfId="129" priority="198" stopIfTrue="1" operator="between">
      <formula>50.99</formula>
      <formula>150</formula>
    </cfRule>
  </conditionalFormatting>
  <conditionalFormatting sqref="K42">
    <cfRule type="cellIs" dxfId="128" priority="187" stopIfTrue="1" operator="between">
      <formula>-500</formula>
      <formula>9.99</formula>
    </cfRule>
    <cfRule type="cellIs" dxfId="127" priority="188" stopIfTrue="1" operator="between">
      <formula>10</formula>
      <formula>50</formula>
    </cfRule>
    <cfRule type="cellIs" dxfId="126" priority="189" stopIfTrue="1" operator="between">
      <formula>50.99</formula>
      <formula>150</formula>
    </cfRule>
  </conditionalFormatting>
  <conditionalFormatting sqref="K21">
    <cfRule type="cellIs" dxfId="125" priority="178" stopIfTrue="1" operator="between">
      <formula>-500</formula>
      <formula>9.99</formula>
    </cfRule>
    <cfRule type="cellIs" dxfId="124" priority="179" stopIfTrue="1" operator="between">
      <formula>10</formula>
      <formula>50</formula>
    </cfRule>
    <cfRule type="cellIs" dxfId="123" priority="180" stopIfTrue="1" operator="between">
      <formula>50.99</formula>
      <formula>150</formula>
    </cfRule>
  </conditionalFormatting>
  <conditionalFormatting sqref="K24">
    <cfRule type="cellIs" dxfId="122" priority="175" stopIfTrue="1" operator="between">
      <formula>-500</formula>
      <formula>9.99</formula>
    </cfRule>
    <cfRule type="cellIs" dxfId="121" priority="176" stopIfTrue="1" operator="between">
      <formula>10</formula>
      <formula>50</formula>
    </cfRule>
    <cfRule type="cellIs" dxfId="120" priority="177" stopIfTrue="1" operator="between">
      <formula>50.99</formula>
      <formula>150</formula>
    </cfRule>
  </conditionalFormatting>
  <conditionalFormatting sqref="K22">
    <cfRule type="cellIs" dxfId="119" priority="172" stopIfTrue="1" operator="between">
      <formula>-500</formula>
      <formula>9.99</formula>
    </cfRule>
    <cfRule type="cellIs" dxfId="118" priority="173" stopIfTrue="1" operator="between">
      <formula>10</formula>
      <formula>50</formula>
    </cfRule>
    <cfRule type="cellIs" dxfId="117" priority="174" stopIfTrue="1" operator="between">
      <formula>50.99</formula>
      <formula>150</formula>
    </cfRule>
  </conditionalFormatting>
  <conditionalFormatting sqref="K43">
    <cfRule type="cellIs" dxfId="116" priority="157" stopIfTrue="1" operator="between">
      <formula>-500</formula>
      <formula>9.99</formula>
    </cfRule>
    <cfRule type="cellIs" dxfId="115" priority="158" stopIfTrue="1" operator="between">
      <formula>10</formula>
      <formula>50</formula>
    </cfRule>
    <cfRule type="cellIs" dxfId="114" priority="159" stopIfTrue="1" operator="between">
      <formula>50.99</formula>
      <formula>150</formula>
    </cfRule>
  </conditionalFormatting>
  <conditionalFormatting sqref="K38">
    <cfRule type="cellIs" dxfId="113" priority="145" stopIfTrue="1" operator="between">
      <formula>-500</formula>
      <formula>9.99</formula>
    </cfRule>
    <cfRule type="cellIs" dxfId="112" priority="146" stopIfTrue="1" operator="between">
      <formula>10</formula>
      <formula>50</formula>
    </cfRule>
    <cfRule type="cellIs" dxfId="111" priority="147" stopIfTrue="1" operator="between">
      <formula>50.99</formula>
      <formula>150</formula>
    </cfRule>
  </conditionalFormatting>
  <conditionalFormatting sqref="K45">
    <cfRule type="cellIs" dxfId="110" priority="136" stopIfTrue="1" operator="between">
      <formula>-500</formula>
      <formula>9.99</formula>
    </cfRule>
    <cfRule type="cellIs" dxfId="109" priority="137" stopIfTrue="1" operator="between">
      <formula>10</formula>
      <formula>50</formula>
    </cfRule>
    <cfRule type="cellIs" dxfId="108" priority="138" stopIfTrue="1" operator="between">
      <formula>50.99</formula>
      <formula>150</formula>
    </cfRule>
  </conditionalFormatting>
  <conditionalFormatting sqref="K48">
    <cfRule type="cellIs" dxfId="107" priority="130" stopIfTrue="1" operator="between">
      <formula>-500</formula>
      <formula>9.99</formula>
    </cfRule>
    <cfRule type="cellIs" dxfId="106" priority="131" stopIfTrue="1" operator="between">
      <formula>10</formula>
      <formula>50</formula>
    </cfRule>
    <cfRule type="cellIs" dxfId="105" priority="132" stopIfTrue="1" operator="between">
      <formula>50.99</formula>
      <formula>150</formula>
    </cfRule>
  </conditionalFormatting>
  <conditionalFormatting sqref="K49">
    <cfRule type="cellIs" dxfId="104" priority="127" stopIfTrue="1" operator="between">
      <formula>-500</formula>
      <formula>9.99</formula>
    </cfRule>
    <cfRule type="cellIs" dxfId="103" priority="128" stopIfTrue="1" operator="between">
      <formula>10</formula>
      <formula>50</formula>
    </cfRule>
    <cfRule type="cellIs" dxfId="102" priority="129" stopIfTrue="1" operator="between">
      <formula>50.99</formula>
      <formula>150</formula>
    </cfRule>
  </conditionalFormatting>
  <conditionalFormatting sqref="K47">
    <cfRule type="cellIs" dxfId="101" priority="133" stopIfTrue="1" operator="between">
      <formula>-500</formula>
      <formula>9.99</formula>
    </cfRule>
    <cfRule type="cellIs" dxfId="100" priority="134" stopIfTrue="1" operator="between">
      <formula>10</formula>
      <formula>50</formula>
    </cfRule>
    <cfRule type="cellIs" dxfId="99" priority="135" stopIfTrue="1" operator="between">
      <formula>50.99</formula>
      <formula>150</formula>
    </cfRule>
  </conditionalFormatting>
  <conditionalFormatting sqref="K33">
    <cfRule type="cellIs" dxfId="98" priority="124" stopIfTrue="1" operator="between">
      <formula>-500</formula>
      <formula>9.99</formula>
    </cfRule>
    <cfRule type="cellIs" dxfId="97" priority="125" stopIfTrue="1" operator="between">
      <formula>10</formula>
      <formula>50</formula>
    </cfRule>
    <cfRule type="cellIs" dxfId="96" priority="126" stopIfTrue="1" operator="between">
      <formula>50.99</formula>
      <formula>150</formula>
    </cfRule>
  </conditionalFormatting>
  <conditionalFormatting sqref="K52">
    <cfRule type="cellIs" dxfId="95" priority="121" stopIfTrue="1" operator="between">
      <formula>-500</formula>
      <formula>9.99</formula>
    </cfRule>
    <cfRule type="cellIs" dxfId="94" priority="122" stopIfTrue="1" operator="between">
      <formula>10</formula>
      <formula>50</formula>
    </cfRule>
    <cfRule type="cellIs" dxfId="93" priority="123" stopIfTrue="1" operator="between">
      <formula>50.99</formula>
      <formula>150</formula>
    </cfRule>
  </conditionalFormatting>
  <conditionalFormatting sqref="K66">
    <cfRule type="cellIs" dxfId="92" priority="118" stopIfTrue="1" operator="between">
      <formula>-500</formula>
      <formula>9.99</formula>
    </cfRule>
    <cfRule type="cellIs" dxfId="91" priority="119" stopIfTrue="1" operator="between">
      <formula>10</formula>
      <formula>50</formula>
    </cfRule>
    <cfRule type="cellIs" dxfId="90" priority="120" stopIfTrue="1" operator="between">
      <formula>50.99</formula>
      <formula>150</formula>
    </cfRule>
  </conditionalFormatting>
  <conditionalFormatting sqref="K44">
    <cfRule type="cellIs" dxfId="89" priority="115" stopIfTrue="1" operator="between">
      <formula>-500</formula>
      <formula>9.99</formula>
    </cfRule>
    <cfRule type="cellIs" dxfId="88" priority="116" stopIfTrue="1" operator="between">
      <formula>10</formula>
      <formula>50</formula>
    </cfRule>
    <cfRule type="cellIs" dxfId="87" priority="117" stopIfTrue="1" operator="between">
      <formula>50.99</formula>
      <formula>150</formula>
    </cfRule>
  </conditionalFormatting>
  <conditionalFormatting sqref="K50">
    <cfRule type="cellIs" dxfId="86" priority="112" stopIfTrue="1" operator="between">
      <formula>-500</formula>
      <formula>9.99</formula>
    </cfRule>
    <cfRule type="cellIs" dxfId="85" priority="113" stopIfTrue="1" operator="between">
      <formula>10</formula>
      <formula>50</formula>
    </cfRule>
    <cfRule type="cellIs" dxfId="84" priority="114" stopIfTrue="1" operator="between">
      <formula>50.99</formula>
      <formula>150</formula>
    </cfRule>
  </conditionalFormatting>
  <conditionalFormatting sqref="K67">
    <cfRule type="cellIs" dxfId="83" priority="109" stopIfTrue="1" operator="between">
      <formula>-500</formula>
      <formula>9.99</formula>
    </cfRule>
    <cfRule type="cellIs" dxfId="82" priority="110" stopIfTrue="1" operator="between">
      <formula>10</formula>
      <formula>50</formula>
    </cfRule>
    <cfRule type="cellIs" dxfId="81" priority="111" stopIfTrue="1" operator="between">
      <formula>50.99</formula>
      <formula>150</formula>
    </cfRule>
  </conditionalFormatting>
  <conditionalFormatting sqref="K30">
    <cfRule type="cellIs" dxfId="80" priority="106" stopIfTrue="1" operator="between">
      <formula>-500</formula>
      <formula>9.99</formula>
    </cfRule>
    <cfRule type="cellIs" dxfId="79" priority="107" stopIfTrue="1" operator="between">
      <formula>10</formula>
      <formula>50</formula>
    </cfRule>
    <cfRule type="cellIs" dxfId="78" priority="108" stopIfTrue="1" operator="between">
      <formula>50.99</formula>
      <formula>150</formula>
    </cfRule>
  </conditionalFormatting>
  <conditionalFormatting sqref="K73">
    <cfRule type="cellIs" dxfId="77" priority="103" stopIfTrue="1" operator="between">
      <formula>-500</formula>
      <formula>9.99</formula>
    </cfRule>
    <cfRule type="cellIs" dxfId="76" priority="104" stopIfTrue="1" operator="between">
      <formula>10</formula>
      <formula>50</formula>
    </cfRule>
    <cfRule type="cellIs" dxfId="75" priority="105" stopIfTrue="1" operator="between">
      <formula>50.99</formula>
      <formula>150</formula>
    </cfRule>
  </conditionalFormatting>
  <conditionalFormatting sqref="K26">
    <cfRule type="cellIs" dxfId="74" priority="97" stopIfTrue="1" operator="between">
      <formula>-500</formula>
      <formula>9.99</formula>
    </cfRule>
    <cfRule type="cellIs" dxfId="73" priority="98" stopIfTrue="1" operator="between">
      <formula>10</formula>
      <formula>50</formula>
    </cfRule>
    <cfRule type="cellIs" dxfId="72" priority="99" stopIfTrue="1" operator="between">
      <formula>50.99</formula>
      <formula>150</formula>
    </cfRule>
  </conditionalFormatting>
  <conditionalFormatting sqref="K27">
    <cfRule type="cellIs" dxfId="71" priority="94" stopIfTrue="1" operator="between">
      <formula>-500</formula>
      <formula>9.99</formula>
    </cfRule>
    <cfRule type="cellIs" dxfId="70" priority="95" stopIfTrue="1" operator="between">
      <formula>10</formula>
      <formula>50</formula>
    </cfRule>
    <cfRule type="cellIs" dxfId="69" priority="96" stopIfTrue="1" operator="between">
      <formula>50.99</formula>
      <formula>150</formula>
    </cfRule>
  </conditionalFormatting>
  <conditionalFormatting sqref="K78">
    <cfRule type="cellIs" dxfId="68" priority="85" stopIfTrue="1" operator="between">
      <formula>-500</formula>
      <formula>9.99</formula>
    </cfRule>
    <cfRule type="cellIs" dxfId="67" priority="86" stopIfTrue="1" operator="between">
      <formula>10</formula>
      <formula>50</formula>
    </cfRule>
    <cfRule type="cellIs" dxfId="66" priority="87" stopIfTrue="1" operator="between">
      <formula>50.99</formula>
      <formula>150</formula>
    </cfRule>
  </conditionalFormatting>
  <conditionalFormatting sqref="K79">
    <cfRule type="cellIs" dxfId="65" priority="82" stopIfTrue="1" operator="between">
      <formula>-500</formula>
      <formula>9.99</formula>
    </cfRule>
    <cfRule type="cellIs" dxfId="64" priority="83" stopIfTrue="1" operator="between">
      <formula>10</formula>
      <formula>50</formula>
    </cfRule>
    <cfRule type="cellIs" dxfId="63" priority="84" stopIfTrue="1" operator="between">
      <formula>50.99</formula>
      <formula>150</formula>
    </cfRule>
  </conditionalFormatting>
  <conditionalFormatting sqref="K81">
    <cfRule type="cellIs" dxfId="62" priority="79" stopIfTrue="1" operator="between">
      <formula>-500</formula>
      <formula>9.99</formula>
    </cfRule>
    <cfRule type="cellIs" dxfId="61" priority="80" stopIfTrue="1" operator="between">
      <formula>10</formula>
      <formula>50</formula>
    </cfRule>
    <cfRule type="cellIs" dxfId="60" priority="81" stopIfTrue="1" operator="between">
      <formula>50.99</formula>
      <formula>150</formula>
    </cfRule>
  </conditionalFormatting>
  <conditionalFormatting sqref="K77">
    <cfRule type="cellIs" dxfId="59" priority="76" stopIfTrue="1" operator="between">
      <formula>-500</formula>
      <formula>9.99</formula>
    </cfRule>
    <cfRule type="cellIs" dxfId="58" priority="77" stopIfTrue="1" operator="between">
      <formula>10</formula>
      <formula>50</formula>
    </cfRule>
    <cfRule type="cellIs" dxfId="57" priority="78" stopIfTrue="1" operator="between">
      <formula>50.99</formula>
      <formula>150</formula>
    </cfRule>
  </conditionalFormatting>
  <conditionalFormatting sqref="K58">
    <cfRule type="cellIs" dxfId="56" priority="70" stopIfTrue="1" operator="between">
      <formula>-500</formula>
      <formula>9.99</formula>
    </cfRule>
    <cfRule type="cellIs" dxfId="55" priority="71" stopIfTrue="1" operator="between">
      <formula>10</formula>
      <formula>50</formula>
    </cfRule>
    <cfRule type="cellIs" dxfId="54" priority="72" stopIfTrue="1" operator="between">
      <formula>50.99</formula>
      <formula>150</formula>
    </cfRule>
  </conditionalFormatting>
  <conditionalFormatting sqref="K59">
    <cfRule type="cellIs" dxfId="53" priority="67" stopIfTrue="1" operator="between">
      <formula>-500</formula>
      <formula>9.99</formula>
    </cfRule>
    <cfRule type="cellIs" dxfId="52" priority="68" stopIfTrue="1" operator="between">
      <formula>10</formula>
      <formula>50</formula>
    </cfRule>
    <cfRule type="cellIs" dxfId="51" priority="69" stopIfTrue="1" operator="between">
      <formula>50.99</formula>
      <formula>150</formula>
    </cfRule>
  </conditionalFormatting>
  <conditionalFormatting sqref="K60">
    <cfRule type="cellIs" dxfId="50" priority="61" stopIfTrue="1" operator="between">
      <formula>-500</formula>
      <formula>9.99</formula>
    </cfRule>
    <cfRule type="cellIs" dxfId="49" priority="62" stopIfTrue="1" operator="between">
      <formula>10</formula>
      <formula>50</formula>
    </cfRule>
    <cfRule type="cellIs" dxfId="48" priority="63" stopIfTrue="1" operator="between">
      <formula>50.99</formula>
      <formula>150</formula>
    </cfRule>
  </conditionalFormatting>
  <conditionalFormatting sqref="K63">
    <cfRule type="cellIs" dxfId="47" priority="58" stopIfTrue="1" operator="between">
      <formula>-500</formula>
      <formula>9.99</formula>
    </cfRule>
    <cfRule type="cellIs" dxfId="46" priority="59" stopIfTrue="1" operator="between">
      <formula>10</formula>
      <formula>50</formula>
    </cfRule>
    <cfRule type="cellIs" dxfId="45" priority="60" stopIfTrue="1" operator="between">
      <formula>50.99</formula>
      <formula>150</formula>
    </cfRule>
  </conditionalFormatting>
  <conditionalFormatting sqref="K61">
    <cfRule type="cellIs" dxfId="44" priority="55" stopIfTrue="1" operator="between">
      <formula>-500</formula>
      <formula>9.99</formula>
    </cfRule>
    <cfRule type="cellIs" dxfId="43" priority="56" stopIfTrue="1" operator="between">
      <formula>10</formula>
      <formula>50</formula>
    </cfRule>
    <cfRule type="cellIs" dxfId="42" priority="57" stopIfTrue="1" operator="between">
      <formula>50.99</formula>
      <formula>150</formula>
    </cfRule>
  </conditionalFormatting>
  <conditionalFormatting sqref="K39">
    <cfRule type="cellIs" dxfId="41" priority="52" stopIfTrue="1" operator="between">
      <formula>-500</formula>
      <formula>9.99</formula>
    </cfRule>
    <cfRule type="cellIs" dxfId="40" priority="53" stopIfTrue="1" operator="between">
      <formula>10</formula>
      <formula>50</formula>
    </cfRule>
    <cfRule type="cellIs" dxfId="39" priority="54" stopIfTrue="1" operator="between">
      <formula>50.99</formula>
      <formula>150</formula>
    </cfRule>
  </conditionalFormatting>
  <conditionalFormatting sqref="K36">
    <cfRule type="cellIs" dxfId="38" priority="40" stopIfTrue="1" operator="between">
      <formula>-500</formula>
      <formula>9.99</formula>
    </cfRule>
    <cfRule type="cellIs" dxfId="37" priority="41" stopIfTrue="1" operator="between">
      <formula>10</formula>
      <formula>50</formula>
    </cfRule>
    <cfRule type="cellIs" dxfId="36" priority="42" stopIfTrue="1" operator="between">
      <formula>50.99</formula>
      <formula>150</formula>
    </cfRule>
  </conditionalFormatting>
  <conditionalFormatting sqref="K35">
    <cfRule type="cellIs" dxfId="35" priority="43" stopIfTrue="1" operator="between">
      <formula>-500</formula>
      <formula>9.99</formula>
    </cfRule>
    <cfRule type="cellIs" dxfId="34" priority="44" stopIfTrue="1" operator="between">
      <formula>10</formula>
      <formula>50</formula>
    </cfRule>
    <cfRule type="cellIs" dxfId="33" priority="45" stopIfTrue="1" operator="between">
      <formula>50.99</formula>
      <formula>150</formula>
    </cfRule>
  </conditionalFormatting>
  <conditionalFormatting sqref="K37">
    <cfRule type="cellIs" dxfId="32" priority="34" stopIfTrue="1" operator="between">
      <formula>-500</formula>
      <formula>9.99</formula>
    </cfRule>
    <cfRule type="cellIs" dxfId="31" priority="35" stopIfTrue="1" operator="between">
      <formula>10</formula>
      <formula>50</formula>
    </cfRule>
    <cfRule type="cellIs" dxfId="30" priority="36" stopIfTrue="1" operator="between">
      <formula>50.99</formula>
      <formula>150</formula>
    </cfRule>
  </conditionalFormatting>
  <conditionalFormatting sqref="K41">
    <cfRule type="cellIs" dxfId="29" priority="31" stopIfTrue="1" operator="between">
      <formula>-500</formula>
      <formula>9.99</formula>
    </cfRule>
    <cfRule type="cellIs" dxfId="28" priority="32" stopIfTrue="1" operator="between">
      <formula>10</formula>
      <formula>50</formula>
    </cfRule>
    <cfRule type="cellIs" dxfId="27" priority="33" stopIfTrue="1" operator="between">
      <formula>50.99</formula>
      <formula>150</formula>
    </cfRule>
  </conditionalFormatting>
  <conditionalFormatting sqref="K46">
    <cfRule type="cellIs" dxfId="26" priority="25" stopIfTrue="1" operator="between">
      <formula>-500</formula>
      <formula>9.99</formula>
    </cfRule>
    <cfRule type="cellIs" dxfId="25" priority="26" stopIfTrue="1" operator="between">
      <formula>10</formula>
      <formula>50</formula>
    </cfRule>
    <cfRule type="cellIs" dxfId="24" priority="27" stopIfTrue="1" operator="between">
      <formula>50.99</formula>
      <formula>150</formula>
    </cfRule>
  </conditionalFormatting>
  <conditionalFormatting sqref="K20">
    <cfRule type="cellIs" dxfId="23" priority="22" stopIfTrue="1" operator="between">
      <formula>-500</formula>
      <formula>9.99</formula>
    </cfRule>
    <cfRule type="cellIs" dxfId="22" priority="23" stopIfTrue="1" operator="between">
      <formula>10</formula>
      <formula>50</formula>
    </cfRule>
    <cfRule type="cellIs" dxfId="21" priority="24" stopIfTrue="1" operator="between">
      <formula>50.99</formula>
      <formula>150</formula>
    </cfRule>
  </conditionalFormatting>
  <conditionalFormatting sqref="K28">
    <cfRule type="cellIs" dxfId="20" priority="19" stopIfTrue="1" operator="between">
      <formula>-500</formula>
      <formula>9.99</formula>
    </cfRule>
    <cfRule type="cellIs" dxfId="19" priority="20" stopIfTrue="1" operator="between">
      <formula>10</formula>
      <formula>50</formula>
    </cfRule>
    <cfRule type="cellIs" dxfId="18" priority="21" stopIfTrue="1" operator="between">
      <formula>50.99</formula>
      <formula>150</formula>
    </cfRule>
  </conditionalFormatting>
  <conditionalFormatting sqref="K29">
    <cfRule type="cellIs" dxfId="17" priority="16" stopIfTrue="1" operator="between">
      <formula>-500</formula>
      <formula>9.99</formula>
    </cfRule>
    <cfRule type="cellIs" dxfId="16" priority="17" stopIfTrue="1" operator="between">
      <formula>10</formula>
      <formula>50</formula>
    </cfRule>
    <cfRule type="cellIs" dxfId="15" priority="18" stopIfTrue="1" operator="between">
      <formula>50.99</formula>
      <formula>150</formula>
    </cfRule>
  </conditionalFormatting>
  <conditionalFormatting sqref="K72">
    <cfRule type="cellIs" dxfId="14" priority="13" stopIfTrue="1" operator="between">
      <formula>-500</formula>
      <formula>9.99</formula>
    </cfRule>
    <cfRule type="cellIs" dxfId="13" priority="14" stopIfTrue="1" operator="between">
      <formula>10</formula>
      <formula>50</formula>
    </cfRule>
    <cfRule type="cellIs" dxfId="12" priority="15" stopIfTrue="1" operator="between">
      <formula>50.99</formula>
      <formula>150</formula>
    </cfRule>
  </conditionalFormatting>
  <conditionalFormatting sqref="K55">
    <cfRule type="cellIs" dxfId="11" priority="10" stopIfTrue="1" operator="between">
      <formula>-500</formula>
      <formula>9.99</formula>
    </cfRule>
    <cfRule type="cellIs" dxfId="10" priority="11" stopIfTrue="1" operator="between">
      <formula>10</formula>
      <formula>50</formula>
    </cfRule>
    <cfRule type="cellIs" dxfId="9" priority="12" stopIfTrue="1" operator="between">
      <formula>50.99</formula>
      <formula>150</formula>
    </cfRule>
  </conditionalFormatting>
  <conditionalFormatting sqref="K32">
    <cfRule type="cellIs" dxfId="8" priority="7" stopIfTrue="1" operator="between">
      <formula>-500</formula>
      <formula>9.99</formula>
    </cfRule>
    <cfRule type="cellIs" dxfId="7" priority="8" stopIfTrue="1" operator="between">
      <formula>10</formula>
      <formula>50</formula>
    </cfRule>
    <cfRule type="cellIs" dxfId="6" priority="9" stopIfTrue="1" operator="between">
      <formula>50.99</formula>
      <formula>150</formula>
    </cfRule>
  </conditionalFormatting>
  <conditionalFormatting sqref="K31">
    <cfRule type="cellIs" dxfId="5" priority="4" stopIfTrue="1" operator="between">
      <formula>-500</formula>
      <formula>9.99</formula>
    </cfRule>
    <cfRule type="cellIs" dxfId="4" priority="5" stopIfTrue="1" operator="between">
      <formula>10</formula>
      <formula>50</formula>
    </cfRule>
    <cfRule type="cellIs" dxfId="3" priority="6" stopIfTrue="1" operator="between">
      <formula>50.99</formula>
      <formula>150</formula>
    </cfRule>
  </conditionalFormatting>
  <conditionalFormatting sqref="K62">
    <cfRule type="cellIs" dxfId="2" priority="1" stopIfTrue="1" operator="between">
      <formula>-500</formula>
      <formula>9.99</formula>
    </cfRule>
    <cfRule type="cellIs" dxfId="1" priority="2" stopIfTrue="1" operator="between">
      <formula>10</formula>
      <formula>50</formula>
    </cfRule>
    <cfRule type="cellIs" dxfId="0" priority="3" stopIfTrue="1" operator="between">
      <formula>50.99</formula>
      <formula>150</formula>
    </cfRule>
  </conditionalFormatting>
  <pageMargins left="0.39370078740157483" right="0.39370078740157483" top="0.19685039370078741" bottom="0.19685039370078741" header="0" footer="0"/>
  <pageSetup fitToWidth="0" fitToHeight="0" orientation="landscape" r:id="rId1"/>
  <headerFooter alignWithMargins="0"/>
  <ignoredErrors>
    <ignoredError sqref="A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AIRFRAME</vt:lpstr>
      <vt:lpstr>ENGINE</vt:lpstr>
      <vt:lpstr>INSPECTION</vt:lpstr>
      <vt:lpstr>AIRFRAME!Print_Titles</vt:lpstr>
    </vt:vector>
  </TitlesOfParts>
  <Company>FSA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 amended</dc:creator>
  <cp:lastModifiedBy>Martin - Laptop</cp:lastModifiedBy>
  <cp:lastPrinted>2020-08-12T14:43:03Z</cp:lastPrinted>
  <dcterms:created xsi:type="dcterms:W3CDTF">1999-09-22T20:21:35Z</dcterms:created>
  <dcterms:modified xsi:type="dcterms:W3CDTF">2020-10-05T15:49:30Z</dcterms:modified>
</cp:coreProperties>
</file>